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Default Extension="wdp" ContentType="image/vnd.ms-photo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675" yWindow="405" windowWidth="20730" windowHeight="11580"/>
  </bookViews>
  <sheets>
    <sheet name="DronesImaging_mission_planning" sheetId="1" r:id="rId1"/>
    <sheet name="gestion global mapper" sheetId="3" state="hidden" r:id="rId2"/>
    <sheet name="Feuil1" sheetId="4" state="hidden" r:id="rId3"/>
  </sheets>
  <definedNames>
    <definedName name="Matrice_APN">Feuil1!$C$2:$H$200</definedName>
    <definedName name="Matrice_APN1">Feuil1!$C$2:$H$204</definedName>
  </definedNames>
  <calcPr calcId="125725"/>
</workbook>
</file>

<file path=xl/calcChain.xml><?xml version="1.0" encoding="utf-8"?>
<calcChain xmlns="http://schemas.openxmlformats.org/spreadsheetml/2006/main">
  <c r="L4" i="1"/>
  <c r="D8"/>
  <c r="D7"/>
  <c r="D6"/>
  <c r="D5"/>
  <c r="U2"/>
  <c r="S7"/>
  <c r="M18"/>
  <c r="W24"/>
  <c r="J168" i="4"/>
  <c r="J146"/>
  <c r="J141"/>
  <c r="J27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99"/>
  <c r="J113"/>
  <c r="J115"/>
  <c r="J120"/>
  <c r="J97"/>
  <c r="J98"/>
  <c r="J111"/>
  <c r="J109"/>
  <c r="J119"/>
  <c r="J100"/>
  <c r="J114"/>
  <c r="J116"/>
  <c r="J121"/>
  <c r="J104"/>
  <c r="J108"/>
  <c r="J103"/>
  <c r="J102"/>
  <c r="J107"/>
  <c r="J106"/>
  <c r="J110"/>
  <c r="J112"/>
  <c r="J118"/>
  <c r="J123"/>
  <c r="J117"/>
  <c r="J122"/>
  <c r="J105"/>
  <c r="J101"/>
  <c r="J96"/>
  <c r="J59"/>
  <c r="J61"/>
  <c r="J77"/>
  <c r="J73"/>
  <c r="J71"/>
  <c r="J82"/>
  <c r="J86"/>
  <c r="J90"/>
  <c r="J65"/>
  <c r="J84"/>
  <c r="J70"/>
  <c r="J72"/>
  <c r="J75"/>
  <c r="J64"/>
  <c r="J81"/>
  <c r="J80"/>
  <c r="J58"/>
  <c r="J69"/>
  <c r="J68"/>
  <c r="J95"/>
  <c r="J74"/>
  <c r="J67"/>
  <c r="J85"/>
  <c r="J87"/>
  <c r="J88"/>
  <c r="J91"/>
  <c r="J76"/>
  <c r="J79"/>
  <c r="J78"/>
  <c r="J83"/>
  <c r="J66"/>
  <c r="J92"/>
  <c r="J63"/>
  <c r="J60"/>
  <c r="J89"/>
  <c r="J62"/>
  <c r="J94"/>
  <c r="J93"/>
  <c r="J175"/>
  <c r="J174"/>
  <c r="J173"/>
  <c r="J172"/>
  <c r="J171"/>
  <c r="J170"/>
  <c r="J169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5"/>
  <c r="J144"/>
  <c r="J143"/>
  <c r="J142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7"/>
  <c r="J36"/>
  <c r="J39"/>
  <c r="J28"/>
  <c r="J17"/>
  <c r="J23"/>
  <c r="J35"/>
  <c r="J38"/>
  <c r="J18"/>
  <c r="J8"/>
  <c r="J21"/>
  <c r="J13"/>
  <c r="J24"/>
  <c r="J33"/>
  <c r="J19"/>
  <c r="J30"/>
  <c r="J31"/>
  <c r="J9"/>
  <c r="J11"/>
  <c r="J32"/>
  <c r="J34"/>
  <c r="J29"/>
  <c r="J10"/>
  <c r="J12"/>
  <c r="J5"/>
  <c r="J6"/>
  <c r="J7"/>
  <c r="J26"/>
  <c r="J3"/>
  <c r="J22"/>
  <c r="J20"/>
  <c r="J16"/>
  <c r="J15"/>
  <c r="J14"/>
  <c r="J4"/>
  <c r="J25"/>
  <c r="I6" i="1" l="1"/>
  <c r="Q24" s="1"/>
  <c r="I5"/>
  <c r="U18" s="1"/>
  <c r="D29"/>
  <c r="D23"/>
  <c r="D25" l="1"/>
  <c r="D24"/>
  <c r="F17" i="3"/>
  <c r="F11"/>
  <c r="I17" i="1"/>
  <c r="I12"/>
  <c r="I11"/>
  <c r="I7"/>
  <c r="I8"/>
  <c r="I29" s="1"/>
  <c r="F13" i="3" l="1"/>
  <c r="I16" i="1"/>
  <c r="I14"/>
  <c r="I22"/>
  <c r="I21"/>
  <c r="S16" l="1"/>
  <c r="Q16"/>
  <c r="I13"/>
  <c r="I18" s="1"/>
  <c r="L5" s="1"/>
  <c r="I26"/>
  <c r="I15"/>
  <c r="S29" s="1"/>
  <c r="I23"/>
  <c r="I24"/>
  <c r="I25" s="1"/>
  <c r="N16" l="1"/>
  <c r="U16"/>
  <c r="F15" i="3"/>
</calcChain>
</file>

<file path=xl/sharedStrings.xml><?xml version="1.0" encoding="utf-8"?>
<sst xmlns="http://schemas.openxmlformats.org/spreadsheetml/2006/main" count="256" uniqueCount="252">
  <si>
    <t>HAUTEUR DE VOL</t>
  </si>
  <si>
    <t>VITESSE DU DRONE</t>
  </si>
  <si>
    <t>Vitesse</t>
  </si>
  <si>
    <t>SPECIFICATIONS DU VOL</t>
  </si>
  <si>
    <t>TAILLE DE LA MOSAÏQUE</t>
  </si>
  <si>
    <t>Nombre de clichés par bande:</t>
  </si>
  <si>
    <t>Entre-axe:</t>
  </si>
  <si>
    <t>Total de clichés:</t>
  </si>
  <si>
    <t>Temps de vol théorique:</t>
  </si>
  <si>
    <t>Longueur:</t>
  </si>
  <si>
    <t>Largeur:</t>
  </si>
  <si>
    <t>Surface couverte par un cliché:</t>
  </si>
  <si>
    <t>Résolution du pixel:</t>
  </si>
  <si>
    <t>Intervallomètre caméra:</t>
  </si>
  <si>
    <t>Nombres de bandes:</t>
  </si>
  <si>
    <t>Hauteur sol</t>
  </si>
  <si>
    <t>Focale</t>
  </si>
  <si>
    <t>OBJECTIF UTILISE</t>
  </si>
  <si>
    <t>Cap</t>
  </si>
  <si>
    <t>REGLAGE APN</t>
  </si>
  <si>
    <t>Vitesse d'obturation minimale:</t>
  </si>
  <si>
    <t>ème sec</t>
  </si>
  <si>
    <t>Canon EOS 5D Mark II</t>
  </si>
  <si>
    <t>longueur du 
capteur CMOS</t>
  </si>
  <si>
    <t>largeur du 
capteur CMOS</t>
  </si>
  <si>
    <t>longueur 
de l'image</t>
  </si>
  <si>
    <t>largeur 
de l'image</t>
  </si>
  <si>
    <t>Canon EOS 6D</t>
  </si>
  <si>
    <t>Sony alpha 7</t>
  </si>
  <si>
    <t>Sony alpha 7S</t>
  </si>
  <si>
    <t>Sony alpha 7R</t>
  </si>
  <si>
    <t>Sony alpha DSLR A700</t>
  </si>
  <si>
    <t>Sony alpha A5100</t>
  </si>
  <si>
    <t>Sony cybershot DSC-W800</t>
  </si>
  <si>
    <t>Sony cybershot DSC-WX350</t>
  </si>
  <si>
    <t>Sony cybershot DSC-WX220</t>
  </si>
  <si>
    <t>Sony alpha A6000</t>
  </si>
  <si>
    <t>Sony alpha A5000</t>
  </si>
  <si>
    <t>Sony cybershot DSC-W830</t>
  </si>
  <si>
    <t>Sony cybershot DSC-W810</t>
  </si>
  <si>
    <t>Sony cybershot DSC-HX50V</t>
  </si>
  <si>
    <t>Sony cybershot DSC-WX300</t>
  </si>
  <si>
    <t>Sony cybershot DSC-TX30</t>
  </si>
  <si>
    <t>Sony alpha NEX3</t>
  </si>
  <si>
    <t>Sony cybershot DSC-RX10</t>
  </si>
  <si>
    <t>Sony alpha A3000</t>
  </si>
  <si>
    <t>Sony cybershot DSC-RX1</t>
  </si>
  <si>
    <t>Sony cybershot DSC-RX100</t>
  </si>
  <si>
    <t>Sony cybershot DSC-HX300</t>
  </si>
  <si>
    <t>Sony SLT-A58</t>
  </si>
  <si>
    <t>Sony cybershot DSC-WX80</t>
  </si>
  <si>
    <t>Sony cybershot DSC-TF1</t>
  </si>
  <si>
    <t>Sony cybershot DSC-H200</t>
  </si>
  <si>
    <t>Sony cybershot DSC-W730</t>
  </si>
  <si>
    <t>Sony cybershot DSC-W710</t>
  </si>
  <si>
    <t>Sony SLT-A99</t>
  </si>
  <si>
    <t>Sony SLT-A37</t>
  </si>
  <si>
    <t>Sony SLT-A57</t>
  </si>
  <si>
    <t>Sony cybershot DSC-H90</t>
  </si>
  <si>
    <t>Sony cybershot DSC-HX200V</t>
  </si>
  <si>
    <t>Sony cybershot DSC-HX30V</t>
  </si>
  <si>
    <t>Sony cybershot DSC-HX20V</t>
  </si>
  <si>
    <t>Sony cybershot DSC-HX10V</t>
  </si>
  <si>
    <t>Sony cybershot DSC-WX150</t>
  </si>
  <si>
    <t>Sony cybershot DSC-WX690</t>
  </si>
  <si>
    <t>Sony cybershot DSC-TX66</t>
  </si>
  <si>
    <t>Sony cybershot DSC-TX20</t>
  </si>
  <si>
    <t>Sony cybershot DSC-TX200V</t>
  </si>
  <si>
    <t>Sony cybershot DSC-WX50</t>
  </si>
  <si>
    <t>Sony cybershot DSC-WX70</t>
  </si>
  <si>
    <t>Sony cybershot DSC-W610</t>
  </si>
  <si>
    <t>Sony cybershot DSC-W620</t>
  </si>
  <si>
    <t>Sony cybershot DSC-W650</t>
  </si>
  <si>
    <t>Sony SLT-A77 II</t>
  </si>
  <si>
    <t>Sony cybershot DSC-H400</t>
  </si>
  <si>
    <t>Sony cybershot DSC-HX400V</t>
  </si>
  <si>
    <t>Canon powershot SX520HS</t>
  </si>
  <si>
    <t>Canon powershot SX400IS</t>
  </si>
  <si>
    <t>Canon powershot G1 X MARK II</t>
  </si>
  <si>
    <t>Canon EOS 1200D</t>
  </si>
  <si>
    <t>Canon powershot SX700 HS</t>
  </si>
  <si>
    <t>Canon powershot D30</t>
  </si>
  <si>
    <t>Canon powershot ELPH 150 IS</t>
  </si>
  <si>
    <t>Canon powershot ELPH 140 IS</t>
  </si>
  <si>
    <t>Canon powershot ELPH 135</t>
  </si>
  <si>
    <t>Canon powershot S200</t>
  </si>
  <si>
    <t>Canon powershot ELPH 340 HS</t>
  </si>
  <si>
    <t>Canon powershot N100</t>
  </si>
  <si>
    <t>Canon powershot SX600 HS</t>
  </si>
  <si>
    <t>Canon powershot G16</t>
  </si>
  <si>
    <t>Canon powershot S120</t>
  </si>
  <si>
    <t>Canon powershot SX510 HS</t>
  </si>
  <si>
    <t>Canon powershot SX170 IS</t>
  </si>
  <si>
    <t>Canon EOS 70D</t>
  </si>
  <si>
    <t>Canon EOS 100D</t>
  </si>
  <si>
    <t>Canon EOS 700D</t>
  </si>
  <si>
    <t>Canon powershot SX270 HS</t>
  </si>
  <si>
    <t>Canon powershot SX280 HS</t>
  </si>
  <si>
    <t>Canon powershot A2500</t>
  </si>
  <si>
    <t>Canon powershot Elph 330 HS</t>
  </si>
  <si>
    <t>Canon powershot A1400</t>
  </si>
  <si>
    <t>Canon powershot A3500 IS</t>
  </si>
  <si>
    <t>Canon powershot G15</t>
  </si>
  <si>
    <t>Canon powershot SX50 HS</t>
  </si>
  <si>
    <t>Canon powershot S110</t>
  </si>
  <si>
    <t>Canon powershot SX160 IS</t>
  </si>
  <si>
    <t>Canon powershot SX500 IS</t>
  </si>
  <si>
    <t>Canon EOS M</t>
  </si>
  <si>
    <t>Canon EOS 650D</t>
  </si>
  <si>
    <t>Canon EOS 1D C</t>
  </si>
  <si>
    <t>Canon EOS 60Da</t>
  </si>
  <si>
    <t>Canon EOS 5D Mark III</t>
  </si>
  <si>
    <t>Canon powershot Elph 530 HS</t>
  </si>
  <si>
    <t>Canon powershot A810</t>
  </si>
  <si>
    <t>Canon powershot A1300</t>
  </si>
  <si>
    <t>Canon powershot A2300</t>
  </si>
  <si>
    <t>Canon powershot A2400 IS</t>
  </si>
  <si>
    <t>Canon powershot A3400 IS</t>
  </si>
  <si>
    <t>Canon powershot A4000 IS</t>
  </si>
  <si>
    <t>Canon powershot SX 240 HS</t>
  </si>
  <si>
    <t>Canon powershot G1 X</t>
  </si>
  <si>
    <t>Canon powershot Elph 520 HS</t>
  </si>
  <si>
    <t>Canon EOS-1D X</t>
  </si>
  <si>
    <t>Canon powershot S100</t>
  </si>
  <si>
    <t>Canon powershot SX40 HS</t>
  </si>
  <si>
    <t>Canon powershot SX150 IS</t>
  </si>
  <si>
    <t>Canon powershot ELPH 115 IS</t>
  </si>
  <si>
    <t>Canon powershot ELPH 130 HS</t>
  </si>
  <si>
    <t>Canon powershot SX260 HS</t>
  </si>
  <si>
    <t>Sony alpha NEX5</t>
  </si>
  <si>
    <t>Sony alpha NEX6</t>
  </si>
  <si>
    <t>Sony alpha NEX7</t>
  </si>
  <si>
    <t>Recouvrement longitudinal</t>
  </si>
  <si>
    <t>Recouvrement latéral</t>
  </si>
  <si>
    <t>RECOUVREMENTS</t>
  </si>
  <si>
    <t xml:space="preserve">    CAMERA UTILISEE</t>
  </si>
  <si>
    <t>SURFACE A PHOTOGRAPHIER</t>
  </si>
  <si>
    <t>Longueur</t>
  </si>
  <si>
    <t>Largeur</t>
  </si>
  <si>
    <t>Longueur de la fauchée du cliché:</t>
  </si>
  <si>
    <t>Largeur de la fauchée  du cliché:</t>
  </si>
  <si>
    <t>Entre-axe / bord de mapping:</t>
  </si>
  <si>
    <t>Recouvrement réel entre les bandes:</t>
  </si>
  <si>
    <t>km²</t>
  </si>
  <si>
    <t>ha</t>
  </si>
  <si>
    <t>Go</t>
  </si>
  <si>
    <t>DONNEES TECHNIQUES</t>
  </si>
  <si>
    <t>avec le</t>
  </si>
  <si>
    <t>Plan de vol à une hauteur sol de</t>
  </si>
  <si>
    <t>Nikon D750</t>
  </si>
  <si>
    <t>Nikon D810</t>
  </si>
  <si>
    <t>Nikon 1 S2</t>
  </si>
  <si>
    <t>Nikon Coolpix S810c</t>
  </si>
  <si>
    <t>Nikon 1 J4</t>
  </si>
  <si>
    <t>Nikon 1 V3</t>
  </si>
  <si>
    <t>Nikon D4S</t>
  </si>
  <si>
    <t>Nikon coolpix AW120</t>
  </si>
  <si>
    <t>Nikon coolpix S32</t>
  </si>
  <si>
    <t>Nikon coolpix P530</t>
  </si>
  <si>
    <t>Nikon coolpix P600</t>
  </si>
  <si>
    <t>Nikon coolpix P340</t>
  </si>
  <si>
    <t>Nikon coolpix S9700</t>
  </si>
  <si>
    <t>Nikon coolpix S6800</t>
  </si>
  <si>
    <t>Nikon coolpix S5300</t>
  </si>
  <si>
    <t>Nikon coolpix S3600</t>
  </si>
  <si>
    <t>Nikon coolpix D3300</t>
  </si>
  <si>
    <t>Nikon coolpix L830</t>
  </si>
  <si>
    <t>Nikon Df</t>
  </si>
  <si>
    <t>Nikon coolpix D5300</t>
  </si>
  <si>
    <t>Nikon coolpix D610</t>
  </si>
  <si>
    <t>Nikon 1 AW1</t>
  </si>
  <si>
    <t>Nikon coolpix P7800</t>
  </si>
  <si>
    <t>Nikon coolpix S02</t>
  </si>
  <si>
    <t>Nikon coolpix A</t>
  </si>
  <si>
    <t>Nikon coolpix P330</t>
  </si>
  <si>
    <t>Nikon coolpix L320</t>
  </si>
  <si>
    <t>Nikon coolpix D7100</t>
  </si>
  <si>
    <t>Nikon coolpix S3500</t>
  </si>
  <si>
    <t>Nikon coolpix AW110</t>
  </si>
  <si>
    <t>Nikon coolpix S9500</t>
  </si>
  <si>
    <t>Nikon coolpix S5200</t>
  </si>
  <si>
    <t>Nikon coolpix S31</t>
  </si>
  <si>
    <t>Nikon coolpix L28</t>
  </si>
  <si>
    <t>Nikon coolpix L820</t>
  </si>
  <si>
    <t>Nikon coolpix P520</t>
  </si>
  <si>
    <t>Nikon 1 S1</t>
  </si>
  <si>
    <t>Nikon 1 J3</t>
  </si>
  <si>
    <t>Nikon S6500</t>
  </si>
  <si>
    <t>Panasonic Lumix DMC-FZ1000</t>
  </si>
  <si>
    <t>Panasonic Lumix DMC-GH4</t>
  </si>
  <si>
    <t>Panasonic Lumix DMC-ZS35</t>
  </si>
  <si>
    <t>Panasonic Lumix DMC-TZ55</t>
  </si>
  <si>
    <t>Panasonic Lumix DMC-ZS40</t>
  </si>
  <si>
    <t>Panasonic Lumix DMC-TZ60</t>
  </si>
  <si>
    <t>Panasonic Lumix DMC-SZ8</t>
  </si>
  <si>
    <t>Panasonic Lumix DMC-LZ40</t>
  </si>
  <si>
    <t>Panasonic Lumix DMC-GM1</t>
  </si>
  <si>
    <t>Panasonic Lumix DMC-GX7</t>
  </si>
  <si>
    <t>Panasonic Lumix DMC-FZ70</t>
  </si>
  <si>
    <t>Panasonic Lumix DMC-G6</t>
  </si>
  <si>
    <t>Panasonic Lumix DMC-LF1</t>
  </si>
  <si>
    <t>Panasonic Lumix DMC-GF6</t>
  </si>
  <si>
    <t>Panasonic Lumix DMC-ZS30</t>
  </si>
  <si>
    <t>Panasonic Lumix DMC-TZ40</t>
  </si>
  <si>
    <t>Panasonic Lumix DMC-TS5</t>
  </si>
  <si>
    <t>Panasonic Lumix DMC-FT5</t>
  </si>
  <si>
    <t>Panasonic Lumix DMC-XS1</t>
  </si>
  <si>
    <t>Panasonic Lumix DMC-LZ30</t>
  </si>
  <si>
    <t>Panasonic Lumix DMC-SZ3</t>
  </si>
  <si>
    <t>Panasonic Lumix DMC-FH10</t>
  </si>
  <si>
    <t>Panasonic Lumix DMC-F5</t>
  </si>
  <si>
    <t>Panasonic Lumix DMC-ZS25</t>
  </si>
  <si>
    <t>Panasonic Lumix DMC-TZ35</t>
  </si>
  <si>
    <t>Panasonic Lumix DMC-TS25</t>
  </si>
  <si>
    <t>Panasonic Lumix DMC-FT25</t>
  </si>
  <si>
    <t>Leica X Vario</t>
  </si>
  <si>
    <t>Leica T (Typ 701)</t>
  </si>
  <si>
    <t>Leica C (Typ 112)</t>
  </si>
  <si>
    <t>Leica M Typ 240</t>
  </si>
  <si>
    <t>Leica M-E Typ 220</t>
  </si>
  <si>
    <t>Leica D-Lux 6</t>
  </si>
  <si>
    <t>Leica V-Lux 4</t>
  </si>
  <si>
    <t>Leica X2</t>
  </si>
  <si>
    <t>Leica V-Lux 40</t>
  </si>
  <si>
    <t>Leica V-Lux 3</t>
  </si>
  <si>
    <t>Leica M9-P</t>
  </si>
  <si>
    <t>Leica V-Lux 30</t>
  </si>
  <si>
    <t>Olympus PEN E-PL7</t>
  </si>
  <si>
    <t>Olympus Tough TG-3</t>
  </si>
  <si>
    <t>Olympus Stylus SH-1</t>
  </si>
  <si>
    <t>Olympus OM-D E-M10</t>
  </si>
  <si>
    <t>Olympus Stylus SP-100</t>
  </si>
  <si>
    <t>Olympus Stylus 1</t>
  </si>
  <si>
    <t>Olympus OM-D E-M1</t>
  </si>
  <si>
    <t>Olympus PEN E-P5</t>
  </si>
  <si>
    <t>Olympus PEN E-PL6</t>
  </si>
  <si>
    <t>Olympus Stylus XZ-10</t>
  </si>
  <si>
    <t>Olympus Stylus Tough TG-850 iHS</t>
  </si>
  <si>
    <t>Olympus Tough TG-2 iHS</t>
  </si>
  <si>
    <t>Olympus TG-830 iHS</t>
  </si>
  <si>
    <t>Olympus SH-50</t>
  </si>
  <si>
    <t>Olympus SZ-16 iHS</t>
  </si>
  <si>
    <t>Olympus SZ-15</t>
  </si>
  <si>
    <t>Olympus TG-630 iHS</t>
  </si>
  <si>
    <t>Nombre de pixels:</t>
  </si>
  <si>
    <t>Poids 8bits:</t>
  </si>
  <si>
    <t>Poids 16bits:</t>
  </si>
  <si>
    <t>longueur du capteur:</t>
  </si>
  <si>
    <t>largeur du capteur:</t>
  </si>
  <si>
    <t>longueur de l'image:</t>
  </si>
  <si>
    <t>largeur de l'image:</t>
  </si>
  <si>
    <t>Surface du mapping:</t>
  </si>
</sst>
</file>

<file path=xl/styles.xml><?xml version="1.0" encoding="utf-8"?>
<styleSheet xmlns="http://schemas.openxmlformats.org/spreadsheetml/2006/main">
  <numFmts count="15">
    <numFmt numFmtId="164" formatCode="&quot;mm&quot;"/>
    <numFmt numFmtId="165" formatCode="&quot;m&quot;"/>
    <numFmt numFmtId="166" formatCode="&quot;%&quot;"/>
    <numFmt numFmtId="167" formatCode="&quot;m²&quot;"/>
    <numFmt numFmtId="168" formatCode="&quot;ha&quot;"/>
    <numFmt numFmtId="169" formatCode="&quot;km/h&quot;"/>
    <numFmt numFmtId="170" formatCode="&quot;m/s&quot;"/>
    <numFmt numFmtId="171" formatCode="&quot;pixels&quot;"/>
    <numFmt numFmtId="172" formatCode="&quot;cm&quot;"/>
    <numFmt numFmtId="173" formatCode="&quot;s&quot;"/>
    <numFmt numFmtId="174" formatCode="&quot;min&quot;"/>
    <numFmt numFmtId="175" formatCode="&quot;Mo&quot;"/>
    <numFmt numFmtId="176" formatCode="&quot;Millions&quot;"/>
    <numFmt numFmtId="177" formatCode="#&quot; m&quot;"/>
    <numFmt numFmtId="178" formatCode="0.0%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3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3" borderId="0" xfId="0" applyFill="1"/>
    <xf numFmtId="2" fontId="0" fillId="3" borderId="0" xfId="0" applyNumberFormat="1" applyFill="1" applyBorder="1" applyAlignment="1">
      <alignment horizontal="center"/>
    </xf>
    <xf numFmtId="169" fontId="0" fillId="3" borderId="0" xfId="0" applyNumberFormat="1" applyFill="1" applyBorder="1" applyAlignment="1">
      <alignment horizontal="left"/>
    </xf>
    <xf numFmtId="170" fontId="0" fillId="3" borderId="0" xfId="0" applyNumberFormat="1" applyFill="1" applyBorder="1" applyAlignment="1">
      <alignment horizontal="left"/>
    </xf>
    <xf numFmtId="0" fontId="0" fillId="3" borderId="0" xfId="0" applyFill="1" applyProtection="1">
      <protection locked="0"/>
    </xf>
    <xf numFmtId="2" fontId="0" fillId="3" borderId="0" xfId="0" applyNumberFormat="1" applyFill="1"/>
    <xf numFmtId="0" fontId="0" fillId="5" borderId="1" xfId="0" applyFill="1" applyBorder="1" applyAlignment="1" applyProtection="1">
      <alignment horizontal="center"/>
      <protection locked="0" hidden="1"/>
    </xf>
    <xf numFmtId="0" fontId="0" fillId="3" borderId="1" xfId="0" applyNumberFormat="1" applyFill="1" applyBorder="1" applyProtection="1">
      <protection locked="0" hidden="1"/>
    </xf>
    <xf numFmtId="0" fontId="0" fillId="3" borderId="1" xfId="0" applyFill="1" applyBorder="1" applyProtection="1">
      <protection locked="0" hidden="1"/>
    </xf>
    <xf numFmtId="2" fontId="0" fillId="3" borderId="1" xfId="0" applyNumberFormat="1" applyFill="1" applyBorder="1" applyProtection="1">
      <protection locked="0" hidden="1"/>
    </xf>
    <xf numFmtId="2" fontId="0" fillId="6" borderId="1" xfId="0" applyNumberFormat="1" applyFill="1" applyBorder="1" applyAlignment="1" applyProtection="1">
      <alignment horizontal="center"/>
      <protection locked="0"/>
    </xf>
    <xf numFmtId="2" fontId="0" fillId="6" borderId="2" xfId="0" applyNumberFormat="1" applyFill="1" applyBorder="1" applyAlignment="1" applyProtection="1">
      <alignment horizontal="center"/>
      <protection locked="0"/>
    </xf>
    <xf numFmtId="2" fontId="1" fillId="4" borderId="0" xfId="0" applyNumberFormat="1" applyFont="1" applyFill="1" applyBorder="1" applyProtection="1">
      <protection hidden="1"/>
    </xf>
    <xf numFmtId="2" fontId="1" fillId="4" borderId="4" xfId="0" applyNumberFormat="1" applyFont="1" applyFill="1" applyBorder="1" applyAlignment="1" applyProtection="1">
      <alignment horizontal="right"/>
      <protection hidden="1"/>
    </xf>
    <xf numFmtId="2" fontId="1" fillId="4" borderId="0" xfId="0" applyNumberFormat="1" applyFont="1" applyFill="1" applyBorder="1" applyAlignment="1" applyProtection="1">
      <alignment horizontal="right"/>
      <protection hidden="1"/>
    </xf>
    <xf numFmtId="0" fontId="1" fillId="4" borderId="0" xfId="0" applyNumberFormat="1" applyFont="1" applyFill="1" applyBorder="1" applyAlignment="1" applyProtection="1">
      <alignment horizontal="right"/>
      <protection hidden="1"/>
    </xf>
    <xf numFmtId="1" fontId="1" fillId="4" borderId="0" xfId="0" applyNumberFormat="1" applyFont="1" applyFill="1" applyBorder="1" applyAlignment="1" applyProtection="1">
      <alignment horizontal="right"/>
      <protection hidden="1"/>
    </xf>
    <xf numFmtId="9" fontId="1" fillId="4" borderId="0" xfId="0" applyNumberFormat="1" applyFont="1" applyFill="1" applyBorder="1" applyAlignment="1" applyProtection="1">
      <alignment horizontal="right"/>
      <protection hidden="1"/>
    </xf>
    <xf numFmtId="0" fontId="1" fillId="4" borderId="0" xfId="0" applyFont="1" applyFill="1" applyBorder="1" applyAlignment="1" applyProtection="1">
      <alignment horizontal="right"/>
      <protection hidden="1"/>
    </xf>
    <xf numFmtId="1" fontId="1" fillId="4" borderId="0" xfId="0" applyNumberFormat="1" applyFont="1" applyFill="1" applyBorder="1" applyProtection="1">
      <protection hidden="1"/>
    </xf>
    <xf numFmtId="1" fontId="1" fillId="4" borderId="4" xfId="0" applyNumberFormat="1" applyFont="1" applyFill="1" applyBorder="1" applyProtection="1">
      <protection hidden="1"/>
    </xf>
    <xf numFmtId="0" fontId="0" fillId="3" borderId="0" xfId="0" applyFill="1" applyAlignment="1">
      <alignment horizontal="center"/>
    </xf>
    <xf numFmtId="0" fontId="5" fillId="3" borderId="0" xfId="0" applyFont="1" applyFill="1" applyProtection="1">
      <protection locked="0" hidden="1"/>
    </xf>
    <xf numFmtId="2" fontId="0" fillId="4" borderId="0" xfId="0" applyNumberFormat="1" applyFill="1" applyBorder="1" applyAlignment="1" applyProtection="1">
      <alignment horizontal="center"/>
      <protection hidden="1"/>
    </xf>
    <xf numFmtId="1" fontId="0" fillId="4" borderId="0" xfId="0" applyNumberFormat="1" applyFill="1" applyBorder="1" applyAlignment="1" applyProtection="1">
      <alignment horizontal="center"/>
      <protection hidden="1"/>
    </xf>
    <xf numFmtId="0" fontId="0" fillId="4" borderId="0" xfId="0" applyFill="1" applyBorder="1" applyProtection="1">
      <protection hidden="1"/>
    </xf>
    <xf numFmtId="0" fontId="14" fillId="3" borderId="0" xfId="0" applyFont="1" applyFill="1" applyAlignment="1" applyProtection="1">
      <alignment horizontal="left"/>
      <protection hidden="1"/>
    </xf>
    <xf numFmtId="0" fontId="12" fillId="3" borderId="0" xfId="0" applyFont="1" applyFill="1" applyAlignment="1" applyProtection="1">
      <alignment horizontal="center"/>
      <protection hidden="1"/>
    </xf>
    <xf numFmtId="0" fontId="0" fillId="3" borderId="0" xfId="0" applyFill="1" applyProtection="1">
      <protection hidden="1"/>
    </xf>
    <xf numFmtId="0" fontId="8" fillId="3" borderId="0" xfId="0" applyFont="1" applyFill="1" applyAlignment="1" applyProtection="1">
      <alignment horizontal="right"/>
      <protection hidden="1"/>
    </xf>
    <xf numFmtId="0" fontId="0" fillId="3" borderId="0" xfId="0" applyFill="1" applyBorder="1" applyProtection="1">
      <protection hidden="1"/>
    </xf>
    <xf numFmtId="177" fontId="10" fillId="3" borderId="0" xfId="0" applyNumberFormat="1" applyFont="1" applyFill="1" applyAlignment="1" applyProtection="1">
      <protection hidden="1"/>
    </xf>
    <xf numFmtId="177" fontId="6" fillId="3" borderId="0" xfId="0" applyNumberFormat="1" applyFont="1" applyFill="1" applyAlignment="1" applyProtection="1">
      <protection hidden="1"/>
    </xf>
    <xf numFmtId="2" fontId="6" fillId="3" borderId="0" xfId="0" applyNumberFormat="1" applyFont="1" applyFill="1" applyAlignment="1" applyProtection="1">
      <alignment horizontal="left"/>
      <protection hidden="1"/>
    </xf>
    <xf numFmtId="177" fontId="10" fillId="3" borderId="0" xfId="0" applyNumberFormat="1" applyFont="1" applyFill="1" applyAlignment="1" applyProtection="1">
      <alignment horizontal="right"/>
      <protection hidden="1"/>
    </xf>
    <xf numFmtId="177" fontId="10" fillId="3" borderId="0" xfId="0" applyNumberFormat="1" applyFont="1" applyFill="1" applyProtection="1">
      <protection hidden="1"/>
    </xf>
    <xf numFmtId="0" fontId="6" fillId="3" borderId="0" xfId="0" applyFont="1" applyFill="1" applyProtection="1">
      <protection hidden="1"/>
    </xf>
    <xf numFmtId="0" fontId="8" fillId="3" borderId="0" xfId="0" applyFont="1" applyFill="1" applyBorder="1" applyAlignment="1" applyProtection="1">
      <alignment horizontal="right"/>
      <protection hidden="1"/>
    </xf>
    <xf numFmtId="177" fontId="6" fillId="3" borderId="0" xfId="0" applyNumberFormat="1" applyFont="1" applyFill="1" applyAlignment="1" applyProtection="1">
      <alignment horizontal="right"/>
      <protection hidden="1"/>
    </xf>
    <xf numFmtId="177" fontId="6" fillId="3" borderId="0" xfId="0" applyNumberFormat="1" applyFont="1" applyFill="1" applyProtection="1">
      <protection hidden="1"/>
    </xf>
    <xf numFmtId="177" fontId="8" fillId="3" borderId="0" xfId="0" applyNumberFormat="1" applyFont="1" applyFill="1" applyBorder="1" applyAlignment="1" applyProtection="1">
      <alignment horizontal="left"/>
      <protection hidden="1"/>
    </xf>
    <xf numFmtId="177" fontId="7" fillId="3" borderId="0" xfId="0" applyNumberFormat="1" applyFont="1" applyFill="1" applyAlignment="1" applyProtection="1">
      <alignment horizontal="left"/>
      <protection hidden="1"/>
    </xf>
    <xf numFmtId="177" fontId="7" fillId="3" borderId="0" xfId="0" applyNumberFormat="1" applyFont="1" applyFill="1" applyProtection="1">
      <protection hidden="1"/>
    </xf>
    <xf numFmtId="10" fontId="9" fillId="3" borderId="0" xfId="0" applyNumberFormat="1" applyFont="1" applyFill="1" applyProtection="1">
      <protection hidden="1"/>
    </xf>
    <xf numFmtId="178" fontId="9" fillId="3" borderId="0" xfId="0" applyNumberFormat="1" applyFont="1" applyFill="1" applyProtection="1">
      <protection hidden="1"/>
    </xf>
    <xf numFmtId="0" fontId="13" fillId="3" borderId="0" xfId="0" applyFont="1" applyFill="1" applyAlignment="1" applyProtection="1">
      <alignment horizontal="left"/>
      <protection hidden="1"/>
    </xf>
    <xf numFmtId="0" fontId="0" fillId="0" borderId="0" xfId="0" applyProtection="1">
      <protection hidden="1"/>
    </xf>
    <xf numFmtId="164" fontId="0" fillId="4" borderId="7" xfId="0" applyNumberFormat="1" applyFill="1" applyBorder="1" applyAlignment="1" applyProtection="1">
      <alignment horizontal="left"/>
      <protection hidden="1"/>
    </xf>
    <xf numFmtId="165" fontId="1" fillId="4" borderId="5" xfId="0" applyNumberFormat="1" applyFont="1" applyFill="1" applyBorder="1" applyAlignment="1" applyProtection="1">
      <alignment horizontal="left"/>
      <protection hidden="1"/>
    </xf>
    <xf numFmtId="165" fontId="1" fillId="4" borderId="7" xfId="0" applyNumberFormat="1" applyFont="1" applyFill="1" applyBorder="1" applyAlignment="1" applyProtection="1">
      <alignment horizontal="left"/>
      <protection hidden="1"/>
    </xf>
    <xf numFmtId="171" fontId="0" fillId="4" borderId="7" xfId="0" applyNumberFormat="1" applyFill="1" applyBorder="1" applyAlignment="1" applyProtection="1">
      <alignment horizontal="left"/>
      <protection hidden="1"/>
    </xf>
    <xf numFmtId="167" fontId="1" fillId="4" borderId="7" xfId="0" applyNumberFormat="1" applyFont="1" applyFill="1" applyBorder="1" applyAlignment="1" applyProtection="1">
      <alignment horizontal="left"/>
      <protection hidden="1"/>
    </xf>
    <xf numFmtId="172" fontId="1" fillId="4" borderId="7" xfId="0" applyNumberFormat="1" applyFont="1" applyFill="1" applyBorder="1" applyAlignment="1" applyProtection="1">
      <alignment horizontal="left"/>
      <protection hidden="1"/>
    </xf>
    <xf numFmtId="0" fontId="0" fillId="4" borderId="6" xfId="0" applyFill="1" applyBorder="1" applyProtection="1">
      <protection hidden="1"/>
    </xf>
    <xf numFmtId="0" fontId="0" fillId="4" borderId="7" xfId="0" applyFill="1" applyBorder="1" applyProtection="1">
      <protection hidden="1"/>
    </xf>
    <xf numFmtId="0" fontId="0" fillId="4" borderId="8" xfId="0" applyFill="1" applyBorder="1" applyProtection="1">
      <protection hidden="1"/>
    </xf>
    <xf numFmtId="0" fontId="0" fillId="4" borderId="9" xfId="0" applyFill="1" applyBorder="1" applyProtection="1">
      <protection hidden="1"/>
    </xf>
    <xf numFmtId="0" fontId="0" fillId="4" borderId="10" xfId="0" applyFill="1" applyBorder="1" applyProtection="1">
      <protection hidden="1"/>
    </xf>
    <xf numFmtId="0" fontId="1" fillId="4" borderId="7" xfId="0" applyFont="1" applyFill="1" applyBorder="1" applyProtection="1">
      <protection hidden="1"/>
    </xf>
    <xf numFmtId="166" fontId="1" fillId="4" borderId="7" xfId="0" applyNumberFormat="1" applyFont="1" applyFill="1" applyBorder="1" applyAlignment="1" applyProtection="1">
      <alignment horizontal="left"/>
      <protection hidden="1"/>
    </xf>
    <xf numFmtId="165" fontId="0" fillId="4" borderId="7" xfId="0" applyNumberFormat="1" applyFill="1" applyBorder="1" applyAlignment="1" applyProtection="1">
      <alignment horizontal="left"/>
      <protection hidden="1"/>
    </xf>
    <xf numFmtId="0" fontId="6" fillId="3" borderId="0" xfId="0" applyFont="1" applyFill="1" applyAlignment="1" applyProtection="1">
      <protection hidden="1"/>
    </xf>
    <xf numFmtId="0" fontId="6" fillId="3" borderId="0" xfId="0" applyFont="1" applyFill="1" applyAlignment="1" applyProtection="1">
      <alignment horizontal="center" vertical="center"/>
      <protection hidden="1"/>
    </xf>
    <xf numFmtId="166" fontId="0" fillId="4" borderId="7" xfId="0" applyNumberFormat="1" applyFill="1" applyBorder="1" applyAlignment="1" applyProtection="1">
      <alignment horizontal="left"/>
      <protection hidden="1"/>
    </xf>
    <xf numFmtId="173" fontId="1" fillId="4" borderId="7" xfId="0" applyNumberFormat="1" applyFont="1" applyFill="1" applyBorder="1" applyAlignment="1" applyProtection="1">
      <alignment horizontal="left"/>
      <protection hidden="1"/>
    </xf>
    <xf numFmtId="174" fontId="1" fillId="4" borderId="7" xfId="0" applyNumberFormat="1" applyFont="1" applyFill="1" applyBorder="1" applyAlignment="1" applyProtection="1">
      <alignment horizontal="left"/>
      <protection hidden="1"/>
    </xf>
    <xf numFmtId="171" fontId="1" fillId="4" borderId="5" xfId="0" applyNumberFormat="1" applyFont="1" applyFill="1" applyBorder="1" applyAlignment="1" applyProtection="1">
      <alignment horizontal="left"/>
      <protection hidden="1"/>
    </xf>
    <xf numFmtId="171" fontId="1" fillId="4" borderId="7" xfId="0" applyNumberFormat="1" applyFont="1" applyFill="1" applyBorder="1" applyAlignment="1" applyProtection="1">
      <alignment horizontal="left"/>
      <protection hidden="1"/>
    </xf>
    <xf numFmtId="167" fontId="0" fillId="4" borderId="7" xfId="0" applyNumberFormat="1" applyFill="1" applyBorder="1" applyAlignment="1" applyProtection="1">
      <alignment horizontal="left"/>
      <protection hidden="1"/>
    </xf>
    <xf numFmtId="176" fontId="1" fillId="4" borderId="7" xfId="0" applyNumberFormat="1" applyFont="1" applyFill="1" applyBorder="1" applyAlignment="1" applyProtection="1">
      <alignment horizontal="left"/>
      <protection hidden="1"/>
    </xf>
    <xf numFmtId="168" fontId="0" fillId="4" borderId="7" xfId="0" applyNumberFormat="1" applyFill="1" applyBorder="1" applyAlignment="1" applyProtection="1">
      <alignment horizontal="left"/>
      <protection hidden="1"/>
    </xf>
    <xf numFmtId="175" fontId="1" fillId="4" borderId="7" xfId="0" applyNumberFormat="1" applyFont="1" applyFill="1" applyBorder="1" applyAlignment="1" applyProtection="1">
      <alignment horizontal="left"/>
      <protection hidden="1"/>
    </xf>
    <xf numFmtId="169" fontId="0" fillId="4" borderId="5" xfId="0" applyNumberFormat="1" applyFill="1" applyBorder="1" applyAlignment="1" applyProtection="1">
      <alignment horizontal="left"/>
      <protection hidden="1"/>
    </xf>
    <xf numFmtId="170" fontId="0" fillId="4" borderId="7" xfId="0" applyNumberFormat="1" applyFill="1" applyBorder="1" applyAlignment="1" applyProtection="1">
      <alignment horizontal="left"/>
      <protection hidden="1"/>
    </xf>
    <xf numFmtId="0" fontId="0" fillId="0" borderId="0" xfId="0" applyAlignment="1" applyProtection="1">
      <alignment vertical="top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0" fillId="4" borderId="6" xfId="0" applyFill="1" applyBorder="1" applyAlignment="1" applyProtection="1">
      <alignment horizontal="right"/>
      <protection hidden="1"/>
    </xf>
    <xf numFmtId="0" fontId="0" fillId="4" borderId="0" xfId="0" applyFill="1" applyBorder="1" applyAlignment="1" applyProtection="1">
      <alignment horizontal="right"/>
      <protection hidden="1"/>
    </xf>
    <xf numFmtId="0" fontId="2" fillId="2" borderId="4" xfId="0" applyFont="1" applyFill="1" applyBorder="1" applyAlignment="1" applyProtection="1">
      <alignment horizontal="center"/>
      <protection hidden="1"/>
    </xf>
    <xf numFmtId="0" fontId="2" fillId="2" borderId="5" xfId="0" applyFont="1" applyFill="1" applyBorder="1" applyAlignment="1" applyProtection="1">
      <alignment horizontal="center"/>
      <protection hidden="1"/>
    </xf>
    <xf numFmtId="0" fontId="0" fillId="4" borderId="3" xfId="0" applyFill="1" applyBorder="1" applyAlignment="1" applyProtection="1">
      <alignment horizontal="right"/>
      <protection hidden="1"/>
    </xf>
    <xf numFmtId="0" fontId="0" fillId="4" borderId="4" xfId="0" applyFill="1" applyBorder="1" applyAlignment="1" applyProtection="1">
      <alignment horizontal="right"/>
      <protection hidden="1"/>
    </xf>
    <xf numFmtId="0" fontId="2" fillId="2" borderId="6" xfId="0" applyFont="1" applyFill="1" applyBorder="1" applyAlignment="1" applyProtection="1">
      <alignment horizontal="center"/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2" fillId="2" borderId="7" xfId="0" applyFont="1" applyFill="1" applyBorder="1" applyAlignment="1" applyProtection="1">
      <alignment horizontal="center"/>
      <protection hidden="1"/>
    </xf>
    <xf numFmtId="0" fontId="1" fillId="4" borderId="6" xfId="0" applyFont="1" applyFill="1" applyBorder="1" applyAlignment="1" applyProtection="1">
      <alignment horizontal="right"/>
      <protection hidden="1"/>
    </xf>
    <xf numFmtId="0" fontId="1" fillId="4" borderId="0" xfId="0" applyFont="1" applyFill="1" applyBorder="1" applyAlignment="1" applyProtection="1">
      <alignment horizontal="right"/>
      <protection hidden="1"/>
    </xf>
    <xf numFmtId="0" fontId="2" fillId="2" borderId="11" xfId="0" applyFont="1" applyFill="1" applyBorder="1" applyAlignment="1" applyProtection="1">
      <alignment horizontal="center"/>
      <protection hidden="1"/>
    </xf>
    <xf numFmtId="0" fontId="2" fillId="2" borderId="12" xfId="0" applyFont="1" applyFill="1" applyBorder="1" applyAlignment="1" applyProtection="1">
      <alignment horizontal="center"/>
      <protection hidden="1"/>
    </xf>
    <xf numFmtId="0" fontId="2" fillId="2" borderId="13" xfId="0" applyFont="1" applyFill="1" applyBorder="1" applyAlignment="1" applyProtection="1">
      <alignment horizontal="center"/>
      <protection hidden="1"/>
    </xf>
    <xf numFmtId="0" fontId="0" fillId="4" borderId="8" xfId="0" applyFill="1" applyBorder="1" applyAlignment="1" applyProtection="1">
      <alignment horizontal="right"/>
      <protection hidden="1"/>
    </xf>
    <xf numFmtId="0" fontId="0" fillId="4" borderId="9" xfId="0" applyFill="1" applyBorder="1" applyAlignment="1" applyProtection="1">
      <alignment horizontal="right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2" fillId="2" borderId="12" xfId="0" applyFont="1" applyFill="1" applyBorder="1" applyAlignment="1" applyProtection="1">
      <alignment horizontal="center" vertical="center"/>
      <protection hidden="1"/>
    </xf>
    <xf numFmtId="0" fontId="2" fillId="2" borderId="13" xfId="0" applyFont="1" applyFill="1" applyBorder="1" applyAlignment="1" applyProtection="1">
      <alignment horizontal="center" vertical="center"/>
      <protection hidden="1"/>
    </xf>
    <xf numFmtId="0" fontId="0" fillId="4" borderId="6" xfId="0" applyFont="1" applyFill="1" applyBorder="1" applyAlignment="1" applyProtection="1">
      <alignment horizontal="right"/>
      <protection hidden="1"/>
    </xf>
    <xf numFmtId="0" fontId="0" fillId="4" borderId="0" xfId="0" applyFont="1" applyFill="1" applyBorder="1" applyAlignment="1" applyProtection="1">
      <alignment horizontal="right"/>
      <protection hidden="1"/>
    </xf>
    <xf numFmtId="0" fontId="2" fillId="2" borderId="11" xfId="0" applyFont="1" applyFill="1" applyBorder="1" applyAlignment="1" applyProtection="1">
      <alignment horizontal="left" vertical="center"/>
      <protection hidden="1"/>
    </xf>
    <xf numFmtId="0" fontId="2" fillId="2" borderId="12" xfId="0" applyFont="1" applyFill="1" applyBorder="1" applyAlignment="1" applyProtection="1">
      <alignment horizontal="left" vertical="center"/>
      <protection hidden="1"/>
    </xf>
    <xf numFmtId="0" fontId="2" fillId="2" borderId="13" xfId="0" applyFont="1" applyFill="1" applyBorder="1" applyAlignment="1" applyProtection="1">
      <alignment horizontal="left" vertical="center"/>
      <protection hidden="1"/>
    </xf>
    <xf numFmtId="0" fontId="1" fillId="4" borderId="3" xfId="0" applyFont="1" applyFill="1" applyBorder="1" applyAlignment="1" applyProtection="1">
      <alignment horizontal="right"/>
      <protection hidden="1"/>
    </xf>
    <xf numFmtId="0" fontId="1" fillId="4" borderId="4" xfId="0" applyFont="1" applyFill="1" applyBorder="1" applyAlignment="1" applyProtection="1">
      <alignment horizontal="right"/>
      <protection hidden="1"/>
    </xf>
    <xf numFmtId="0" fontId="2" fillId="2" borderId="8" xfId="0" applyFont="1" applyFill="1" applyBorder="1" applyAlignment="1" applyProtection="1">
      <alignment horizontal="center"/>
      <protection hidden="1"/>
    </xf>
    <xf numFmtId="0" fontId="2" fillId="2" borderId="9" xfId="0" applyFont="1" applyFill="1" applyBorder="1" applyAlignment="1" applyProtection="1">
      <alignment horizontal="center"/>
      <protection hidden="1"/>
    </xf>
    <xf numFmtId="0" fontId="2" fillId="2" borderId="10" xfId="0" applyFont="1" applyFill="1" applyBorder="1" applyAlignment="1" applyProtection="1">
      <alignment horizontal="center"/>
      <protection hidden="1"/>
    </xf>
    <xf numFmtId="0" fontId="14" fillId="3" borderId="0" xfId="0" applyFont="1" applyFill="1" applyAlignment="1" applyProtection="1">
      <alignment horizontal="right"/>
      <protection hidden="1"/>
    </xf>
    <xf numFmtId="177" fontId="14" fillId="3" borderId="0" xfId="0" applyNumberFormat="1" applyFont="1" applyFill="1" applyAlignment="1" applyProtection="1">
      <alignment horizontal="center"/>
      <protection hidden="1"/>
    </xf>
    <xf numFmtId="177" fontId="7" fillId="3" borderId="0" xfId="0" applyNumberFormat="1" applyFont="1" applyFill="1" applyAlignment="1" applyProtection="1">
      <alignment horizontal="right"/>
      <protection hidden="1"/>
    </xf>
    <xf numFmtId="177" fontId="11" fillId="3" borderId="0" xfId="0" applyNumberFormat="1" applyFont="1" applyFill="1" applyAlignment="1" applyProtection="1">
      <alignment horizontal="center"/>
      <protection hidden="1"/>
    </xf>
    <xf numFmtId="0" fontId="14" fillId="3" borderId="0" xfId="0" applyFont="1" applyFill="1" applyAlignment="1" applyProtection="1">
      <alignment horizontal="center" vertical="top"/>
      <protection hidden="1"/>
    </xf>
    <xf numFmtId="177" fontId="0" fillId="3" borderId="0" xfId="0" applyNumberFormat="1" applyFill="1" applyAlignment="1" applyProtection="1">
      <alignment horizontal="center"/>
      <protection hidden="1"/>
    </xf>
    <xf numFmtId="0" fontId="15" fillId="3" borderId="0" xfId="0" applyFont="1" applyFill="1" applyAlignment="1" applyProtection="1">
      <alignment horizontal="center"/>
      <protection hidden="1"/>
    </xf>
    <xf numFmtId="0" fontId="16" fillId="3" borderId="0" xfId="0" applyFont="1" applyFill="1" applyAlignment="1" applyProtection="1">
      <alignment horizontal="center" vertical="top"/>
      <protection hidden="1"/>
    </xf>
    <xf numFmtId="0" fontId="3" fillId="3" borderId="0" xfId="0" applyFont="1" applyFill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00"/>
      <color rgb="FFFFFFFF"/>
      <color rgb="FFEFF7FF"/>
      <color rgb="FFFBFDFF"/>
      <color rgb="FFEBF7FF"/>
      <color rgb="FFDDF2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20" dropStyle="combo" dx="20" fmlaLink="$B$1" fmlaRange="Feuil1!$D$3:$D$204" noThreeD="1" sel="168" val="16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13" Type="http://schemas.openxmlformats.org/officeDocument/2006/relationships/image" Target="../media/image9.png"/><Relationship Id="rId18" Type="http://schemas.openxmlformats.org/officeDocument/2006/relationships/hyperlink" Target="http://www.dronesimaging.com/solutions/formation-en-ligne/" TargetMode="External"/><Relationship Id="rId3" Type="http://schemas.openxmlformats.org/officeDocument/2006/relationships/image" Target="../media/image3.jpeg"/><Relationship Id="rId21" Type="http://schemas.openxmlformats.org/officeDocument/2006/relationships/hyperlink" Target="http://www.dronesimaging.com/partenaires/" TargetMode="External"/><Relationship Id="rId7" Type="http://schemas.microsoft.com/office/2007/relationships/hdphoto" Target="../media/hdphoto2.wdp"/><Relationship Id="rId12" Type="http://schemas.openxmlformats.org/officeDocument/2006/relationships/image" Target="../media/image8.png"/><Relationship Id="rId17" Type="http://schemas.openxmlformats.org/officeDocument/2006/relationships/image" Target="../media/image11.jpeg"/><Relationship Id="rId2" Type="http://schemas.openxmlformats.org/officeDocument/2006/relationships/image" Target="../media/image2.jpeg"/><Relationship Id="rId16" Type="http://schemas.openxmlformats.org/officeDocument/2006/relationships/hyperlink" Target="http://fr-fr.facebook.com/pages/Drones-Imaging/689058117790001" TargetMode="External"/><Relationship Id="rId20" Type="http://schemas.openxmlformats.org/officeDocument/2006/relationships/hyperlink" Target="http://www.dronesimaging.com/marches/nos-prestations/" TargetMode="External"/><Relationship Id="rId1" Type="http://schemas.openxmlformats.org/officeDocument/2006/relationships/image" Target="../media/image1.jpeg"/><Relationship Id="rId6" Type="http://schemas.openxmlformats.org/officeDocument/2006/relationships/image" Target="../media/image5.png"/><Relationship Id="rId11" Type="http://schemas.openxmlformats.org/officeDocument/2006/relationships/hyperlink" Target="http://www.dronesimaging.com/" TargetMode="External"/><Relationship Id="rId5" Type="http://schemas.microsoft.com/office/2007/relationships/hdphoto" Target="../media/hdphoto1.wdp"/><Relationship Id="rId15" Type="http://schemas.openxmlformats.org/officeDocument/2006/relationships/image" Target="../media/image10.jpeg"/><Relationship Id="rId10" Type="http://schemas.openxmlformats.org/officeDocument/2006/relationships/image" Target="../media/image7.jpeg"/><Relationship Id="rId19" Type="http://schemas.openxmlformats.org/officeDocument/2006/relationships/hyperlink" Target="http://www.dronesimaging.com/productions/nos-fiches-produits/" TargetMode="External"/><Relationship Id="rId4" Type="http://schemas.openxmlformats.org/officeDocument/2006/relationships/image" Target="../media/image4.png"/><Relationship Id="rId9" Type="http://schemas.microsoft.com/office/2007/relationships/hdphoto" Target="../media/hdphoto3.wdp"/><Relationship Id="rId14" Type="http://schemas.openxmlformats.org/officeDocument/2006/relationships/hyperlink" Target="https://twitter.com/LoicHussenet" TargetMode="External"/><Relationship Id="rId22" Type="http://schemas.openxmlformats.org/officeDocument/2006/relationships/hyperlink" Target="http://www.dronesimaging.com/contact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png"/><Relationship Id="rId1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63500</xdr:colOff>
      <xdr:row>5</xdr:row>
      <xdr:rowOff>0</xdr:rowOff>
    </xdr:from>
    <xdr:to>
      <xdr:col>23</xdr:col>
      <xdr:colOff>402166</xdr:colOff>
      <xdr:row>30</xdr:row>
      <xdr:rowOff>0</xdr:rowOff>
    </xdr:to>
    <xdr:sp macro="" textlink="">
      <xdr:nvSpPr>
        <xdr:cNvPr id="174" name="Rectangle 173"/>
        <xdr:cNvSpPr/>
      </xdr:nvSpPr>
      <xdr:spPr>
        <a:xfrm>
          <a:off x="9842500" y="1100667"/>
          <a:ext cx="5841999" cy="4762500"/>
        </a:xfrm>
        <a:prstGeom prst="rect">
          <a:avLst/>
        </a:prstGeom>
        <a:blipFill dpi="0" rotWithShape="1">
          <a:blip xmlns:r="http://schemas.openxmlformats.org/officeDocument/2006/relationships" r:embed="rId1" cstate="print">
            <a:alphaModFix amt="25000"/>
          </a:blip>
          <a:srcRect/>
          <a:stretch>
            <a:fillRect/>
          </a:stretch>
        </a:blip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18</xdr:col>
      <xdr:colOff>461213</xdr:colOff>
      <xdr:row>20</xdr:row>
      <xdr:rowOff>146010</xdr:rowOff>
    </xdr:from>
    <xdr:to>
      <xdr:col>21</xdr:col>
      <xdr:colOff>230606</xdr:colOff>
      <xdr:row>26</xdr:row>
      <xdr:rowOff>130341</xdr:rowOff>
    </xdr:to>
    <xdr:sp macro="" textlink="">
      <xdr:nvSpPr>
        <xdr:cNvPr id="32" name="Rectangle 31"/>
        <xdr:cNvSpPr/>
      </xdr:nvSpPr>
      <xdr:spPr>
        <a:xfrm>
          <a:off x="10617871" y="4126457"/>
          <a:ext cx="1523998" cy="1127331"/>
        </a:xfrm>
        <a:prstGeom prst="rect">
          <a:avLst/>
        </a:prstGeom>
        <a:blipFill dpi="0" rotWithShape="1">
          <a:blip xmlns:r="http://schemas.openxmlformats.org/officeDocument/2006/relationships" r:embed="rId2" cstate="print">
            <a:alphaModFix amt="29000"/>
          </a:blip>
          <a:srcRect/>
          <a:stretch>
            <a:fillRect/>
          </a:stretch>
        </a:blip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18</xdr:col>
      <xdr:colOff>391027</xdr:colOff>
      <xdr:row>18</xdr:row>
      <xdr:rowOff>50132</xdr:rowOff>
    </xdr:from>
    <xdr:to>
      <xdr:col>21</xdr:col>
      <xdr:colOff>160420</xdr:colOff>
      <xdr:row>24</xdr:row>
      <xdr:rowOff>24437</xdr:rowOff>
    </xdr:to>
    <xdr:sp macro="" textlink="">
      <xdr:nvSpPr>
        <xdr:cNvPr id="200" name="Rectangle 199"/>
        <xdr:cNvSpPr/>
      </xdr:nvSpPr>
      <xdr:spPr>
        <a:xfrm>
          <a:off x="10547685" y="3639553"/>
          <a:ext cx="1523998" cy="1127331"/>
        </a:xfrm>
        <a:prstGeom prst="rect">
          <a:avLst/>
        </a:prstGeom>
        <a:blipFill dpi="0" rotWithShape="1">
          <a:blip xmlns:r="http://schemas.openxmlformats.org/officeDocument/2006/relationships" r:embed="rId3" cstate="print">
            <a:alphaModFix amt="27000"/>
          </a:blip>
          <a:srcRect/>
          <a:stretch>
            <a:fillRect/>
          </a:stretch>
        </a:blip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13</xdr:col>
      <xdr:colOff>778306</xdr:colOff>
      <xdr:row>17</xdr:row>
      <xdr:rowOff>174572</xdr:rowOff>
    </xdr:from>
    <xdr:to>
      <xdr:col>16</xdr:col>
      <xdr:colOff>218302</xdr:colOff>
      <xdr:row>20</xdr:row>
      <xdr:rowOff>165004</xdr:rowOff>
    </xdr:to>
    <xdr:pic>
      <xdr:nvPicPr>
        <xdr:cNvPr id="132" name="Picture 8" descr="http://drone-to-kill.com/drone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796801" y="3634674"/>
          <a:ext cx="596603" cy="572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108871</xdr:colOff>
      <xdr:row>8</xdr:row>
      <xdr:rowOff>143781</xdr:rowOff>
    </xdr:from>
    <xdr:to>
      <xdr:col>18</xdr:col>
      <xdr:colOff>436268</xdr:colOff>
      <xdr:row>11</xdr:row>
      <xdr:rowOff>132024</xdr:rowOff>
    </xdr:to>
    <xdr:pic>
      <xdr:nvPicPr>
        <xdr:cNvPr id="134" name="Picture 8" descr="http://drone-to-kill.com/drone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 xmlns="">
                <a14:imgLayer r:embed="rId7"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 rot="10800000">
          <a:off x="12385538" y="1815948"/>
          <a:ext cx="570813" cy="5597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53208</xdr:colOff>
      <xdr:row>14</xdr:row>
      <xdr:rowOff>152123</xdr:rowOff>
    </xdr:from>
    <xdr:to>
      <xdr:col>18</xdr:col>
      <xdr:colOff>1998</xdr:colOff>
      <xdr:row>14</xdr:row>
      <xdr:rowOff>152123</xdr:rowOff>
    </xdr:to>
    <xdr:cxnSp macro="">
      <xdr:nvCxnSpPr>
        <xdr:cNvPr id="11" name="Connecteur droit avec flèche 10"/>
        <xdr:cNvCxnSpPr/>
      </xdr:nvCxnSpPr>
      <xdr:spPr>
        <a:xfrm>
          <a:off x="9377682" y="2979544"/>
          <a:ext cx="780974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248829</xdr:colOff>
      <xdr:row>14</xdr:row>
      <xdr:rowOff>159771</xdr:rowOff>
    </xdr:from>
    <xdr:to>
      <xdr:col>19</xdr:col>
      <xdr:colOff>269056</xdr:colOff>
      <xdr:row>14</xdr:row>
      <xdr:rowOff>159771</xdr:rowOff>
    </xdr:to>
    <xdr:cxnSp macro="">
      <xdr:nvCxnSpPr>
        <xdr:cNvPr id="139" name="Connecteur droit avec flèche 138"/>
        <xdr:cNvCxnSpPr/>
      </xdr:nvCxnSpPr>
      <xdr:spPr>
        <a:xfrm>
          <a:off x="10405487" y="2987192"/>
          <a:ext cx="88249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60158</xdr:colOff>
      <xdr:row>8</xdr:row>
      <xdr:rowOff>65334</xdr:rowOff>
    </xdr:from>
    <xdr:to>
      <xdr:col>15</xdr:col>
      <xdr:colOff>65436</xdr:colOff>
      <xdr:row>27</xdr:row>
      <xdr:rowOff>190500</xdr:rowOff>
    </xdr:to>
    <xdr:cxnSp macro="">
      <xdr:nvCxnSpPr>
        <xdr:cNvPr id="143" name="Connecteur droit avec flèche 142"/>
        <xdr:cNvCxnSpPr>
          <a:endCxn id="38" idx="0"/>
        </xdr:cNvCxnSpPr>
      </xdr:nvCxnSpPr>
      <xdr:spPr>
        <a:xfrm flipV="1">
          <a:off x="9093869" y="1739729"/>
          <a:ext cx="5278" cy="3764718"/>
        </a:xfrm>
        <a:prstGeom prst="straightConnector1">
          <a:avLst/>
        </a:prstGeom>
        <a:ln w="3175"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153282</xdr:colOff>
      <xdr:row>8</xdr:row>
      <xdr:rowOff>131722</xdr:rowOff>
    </xdr:from>
    <xdr:to>
      <xdr:col>18</xdr:col>
      <xdr:colOff>160209</xdr:colOff>
      <xdr:row>26</xdr:row>
      <xdr:rowOff>163050</xdr:rowOff>
    </xdr:to>
    <xdr:cxnSp macro="">
      <xdr:nvCxnSpPr>
        <xdr:cNvPr id="144" name="Connecteur droit avec flèche 143"/>
        <xdr:cNvCxnSpPr>
          <a:stCxn id="146" idx="2"/>
          <a:endCxn id="38" idx="2"/>
        </xdr:cNvCxnSpPr>
      </xdr:nvCxnSpPr>
      <xdr:spPr>
        <a:xfrm flipH="1" flipV="1">
          <a:off x="11342650" y="1806117"/>
          <a:ext cx="6927" cy="3480380"/>
        </a:xfrm>
        <a:prstGeom prst="straightConnector1">
          <a:avLst/>
        </a:prstGeom>
        <a:ln w="3175">
          <a:solidFill>
            <a:schemeClr val="tx1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159482</xdr:colOff>
      <xdr:row>24</xdr:row>
      <xdr:rowOff>31022</xdr:rowOff>
    </xdr:from>
    <xdr:to>
      <xdr:col>19</xdr:col>
      <xdr:colOff>361306</xdr:colOff>
      <xdr:row>29</xdr:row>
      <xdr:rowOff>130704</xdr:rowOff>
    </xdr:to>
    <xdr:sp macro="" textlink="">
      <xdr:nvSpPr>
        <xdr:cNvPr id="146" name="Arc 145"/>
        <xdr:cNvSpPr/>
      </xdr:nvSpPr>
      <xdr:spPr>
        <a:xfrm rot="8032960">
          <a:off x="11349789" y="4772530"/>
          <a:ext cx="1062209" cy="1064088"/>
        </a:xfrm>
        <a:prstGeom prst="arc">
          <a:avLst>
            <a:gd name="adj1" fmla="val 13048039"/>
            <a:gd name="adj2" fmla="val 2883956"/>
          </a:avLst>
        </a:prstGeom>
        <a:ln w="3175">
          <a:solidFill>
            <a:schemeClr val="tx1"/>
          </a:solidFill>
          <a:prstDash val="dash"/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20</xdr:col>
      <xdr:colOff>25025</xdr:colOff>
      <xdr:row>14</xdr:row>
      <xdr:rowOff>158295</xdr:rowOff>
    </xdr:from>
    <xdr:to>
      <xdr:col>21</xdr:col>
      <xdr:colOff>150724</xdr:colOff>
      <xdr:row>14</xdr:row>
      <xdr:rowOff>158973</xdr:rowOff>
    </xdr:to>
    <xdr:cxnSp macro="">
      <xdr:nvCxnSpPr>
        <xdr:cNvPr id="148" name="Connecteur droit avec flèche 147"/>
        <xdr:cNvCxnSpPr/>
      </xdr:nvCxnSpPr>
      <xdr:spPr>
        <a:xfrm flipV="1">
          <a:off x="13741025" y="2973462"/>
          <a:ext cx="559616" cy="678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19</xdr:col>
      <xdr:colOff>61428</xdr:colOff>
      <xdr:row>21</xdr:row>
      <xdr:rowOff>154589</xdr:rowOff>
    </xdr:from>
    <xdr:to>
      <xdr:col>20</xdr:col>
      <xdr:colOff>307094</xdr:colOff>
      <xdr:row>24</xdr:row>
      <xdr:rowOff>144387</xdr:rowOff>
    </xdr:to>
    <xdr:pic>
      <xdr:nvPicPr>
        <xdr:cNvPr id="142" name="Picture 8" descr="http://drone-to-kill.com/drone.pn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 xmlns="">
                <a14:imgLayer r:embed="rId9"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13060" y="4325536"/>
          <a:ext cx="591016" cy="5612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501317</xdr:colOff>
      <xdr:row>27</xdr:row>
      <xdr:rowOff>120317</xdr:rowOff>
    </xdr:from>
    <xdr:to>
      <xdr:col>18</xdr:col>
      <xdr:colOff>822159</xdr:colOff>
      <xdr:row>27</xdr:row>
      <xdr:rowOff>120317</xdr:rowOff>
    </xdr:to>
    <xdr:cxnSp macro="">
      <xdr:nvCxnSpPr>
        <xdr:cNvPr id="1025" name="Connecteur droit avec flèche 1024"/>
        <xdr:cNvCxnSpPr/>
      </xdr:nvCxnSpPr>
      <xdr:spPr>
        <a:xfrm>
          <a:off x="11690685" y="5434264"/>
          <a:ext cx="320842" cy="0"/>
        </a:xfrm>
        <a:prstGeom prst="straightConnector1">
          <a:avLst/>
        </a:prstGeom>
        <a:ln>
          <a:solidFill>
            <a:schemeClr val="tx2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37229</xdr:colOff>
      <xdr:row>28</xdr:row>
      <xdr:rowOff>2531</xdr:rowOff>
    </xdr:from>
    <xdr:to>
      <xdr:col>18</xdr:col>
      <xdr:colOff>679038</xdr:colOff>
      <xdr:row>29</xdr:row>
      <xdr:rowOff>90234</xdr:rowOff>
    </xdr:to>
    <xdr:sp macro="" textlink="">
      <xdr:nvSpPr>
        <xdr:cNvPr id="1027" name="ZoneTexte 1026"/>
        <xdr:cNvSpPr txBox="1"/>
      </xdr:nvSpPr>
      <xdr:spPr>
        <a:xfrm>
          <a:off x="11669635" y="5443687"/>
          <a:ext cx="1618122" cy="2782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900" b="1">
              <a:solidFill>
                <a:schemeClr val="tx2"/>
              </a:solidFill>
            </a:rPr>
            <a:t>Recouvrement latéral réel</a:t>
          </a:r>
        </a:p>
      </xdr:txBody>
    </xdr:sp>
    <xdr:clientData/>
  </xdr:twoCellAnchor>
  <xdr:twoCellAnchor>
    <xdr:from>
      <xdr:col>18</xdr:col>
      <xdr:colOff>460643</xdr:colOff>
      <xdr:row>26</xdr:row>
      <xdr:rowOff>118046</xdr:rowOff>
    </xdr:from>
    <xdr:to>
      <xdr:col>18</xdr:col>
      <xdr:colOff>460643</xdr:colOff>
      <xdr:row>27</xdr:row>
      <xdr:rowOff>118046</xdr:rowOff>
    </xdr:to>
    <xdr:cxnSp macro="">
      <xdr:nvCxnSpPr>
        <xdr:cNvPr id="1029" name="Connecteur droit 1028"/>
        <xdr:cNvCxnSpPr/>
      </xdr:nvCxnSpPr>
      <xdr:spPr>
        <a:xfrm>
          <a:off x="10468846" y="5262937"/>
          <a:ext cx="0" cy="191195"/>
        </a:xfrm>
        <a:prstGeom prst="line">
          <a:avLst/>
        </a:prstGeom>
        <a:ln w="3175"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6177</xdr:colOff>
      <xdr:row>26</xdr:row>
      <xdr:rowOff>120336</xdr:rowOff>
    </xdr:from>
    <xdr:to>
      <xdr:col>19</xdr:col>
      <xdr:colOff>6177</xdr:colOff>
      <xdr:row>27</xdr:row>
      <xdr:rowOff>120336</xdr:rowOff>
    </xdr:to>
    <xdr:cxnSp macro="">
      <xdr:nvCxnSpPr>
        <xdr:cNvPr id="158" name="Connecteur droit 157"/>
        <xdr:cNvCxnSpPr/>
      </xdr:nvCxnSpPr>
      <xdr:spPr>
        <a:xfrm>
          <a:off x="10873020" y="5265227"/>
          <a:ext cx="0" cy="191195"/>
        </a:xfrm>
        <a:prstGeom prst="line">
          <a:avLst/>
        </a:prstGeom>
        <a:ln w="3175"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178594</xdr:colOff>
      <xdr:row>20</xdr:row>
      <xdr:rowOff>178594</xdr:rowOff>
    </xdr:from>
    <xdr:to>
      <xdr:col>22</xdr:col>
      <xdr:colOff>188516</xdr:colOff>
      <xdr:row>23</xdr:row>
      <xdr:rowOff>178594</xdr:rowOff>
    </xdr:to>
    <xdr:cxnSp macro="">
      <xdr:nvCxnSpPr>
        <xdr:cNvPr id="1031" name="Connecteur droit avec flèche 1030"/>
        <xdr:cNvCxnSpPr/>
      </xdr:nvCxnSpPr>
      <xdr:spPr>
        <a:xfrm>
          <a:off x="13364766" y="4127500"/>
          <a:ext cx="9922" cy="565547"/>
        </a:xfrm>
        <a:prstGeom prst="straightConnector1">
          <a:avLst/>
        </a:prstGeom>
        <a:ln w="3175">
          <a:solidFill>
            <a:schemeClr val="tx2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215661</xdr:colOff>
      <xdr:row>20</xdr:row>
      <xdr:rowOff>152759</xdr:rowOff>
    </xdr:from>
    <xdr:to>
      <xdr:col>22</xdr:col>
      <xdr:colOff>197689</xdr:colOff>
      <xdr:row>20</xdr:row>
      <xdr:rowOff>152759</xdr:rowOff>
    </xdr:to>
    <xdr:cxnSp macro="">
      <xdr:nvCxnSpPr>
        <xdr:cNvPr id="1033" name="Connecteur droit 1032"/>
        <xdr:cNvCxnSpPr/>
      </xdr:nvCxnSpPr>
      <xdr:spPr>
        <a:xfrm>
          <a:off x="13173255" y="4106533"/>
          <a:ext cx="224646" cy="0"/>
        </a:xfrm>
        <a:prstGeom prst="line">
          <a:avLst/>
        </a:prstGeom>
        <a:ln w="3175"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218313</xdr:colOff>
      <xdr:row>24</xdr:row>
      <xdr:rowOff>11314</xdr:rowOff>
    </xdr:from>
    <xdr:to>
      <xdr:col>22</xdr:col>
      <xdr:colOff>200341</xdr:colOff>
      <xdr:row>24</xdr:row>
      <xdr:rowOff>11314</xdr:rowOff>
    </xdr:to>
    <xdr:cxnSp macro="">
      <xdr:nvCxnSpPr>
        <xdr:cNvPr id="163" name="Connecteur droit 162"/>
        <xdr:cNvCxnSpPr/>
      </xdr:nvCxnSpPr>
      <xdr:spPr>
        <a:xfrm>
          <a:off x="13155433" y="4740657"/>
          <a:ext cx="220153" cy="0"/>
        </a:xfrm>
        <a:prstGeom prst="line">
          <a:avLst/>
        </a:prstGeom>
        <a:ln w="3175"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199049</xdr:colOff>
      <xdr:row>21</xdr:row>
      <xdr:rowOff>66174</xdr:rowOff>
    </xdr:from>
    <xdr:to>
      <xdr:col>24</xdr:col>
      <xdr:colOff>11695</xdr:colOff>
      <xdr:row>23</xdr:row>
      <xdr:rowOff>85725</xdr:rowOff>
    </xdr:to>
    <xdr:sp macro="" textlink="">
      <xdr:nvSpPr>
        <xdr:cNvPr id="164" name="ZoneTexte 163"/>
        <xdr:cNvSpPr txBox="1"/>
      </xdr:nvSpPr>
      <xdr:spPr>
        <a:xfrm>
          <a:off x="14763859" y="4201712"/>
          <a:ext cx="958058" cy="405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900" b="1">
              <a:solidFill>
                <a:schemeClr val="tx2"/>
              </a:solidFill>
            </a:rPr>
            <a:t>Recouvrement</a:t>
          </a:r>
        </a:p>
        <a:p>
          <a:r>
            <a:rPr lang="fr-FR" sz="900" b="1">
              <a:solidFill>
                <a:schemeClr val="tx2"/>
              </a:solidFill>
            </a:rPr>
            <a:t>longitudinal</a:t>
          </a:r>
        </a:p>
      </xdr:txBody>
    </xdr:sp>
    <xdr:clientData/>
  </xdr:twoCellAnchor>
  <xdr:twoCellAnchor>
    <xdr:from>
      <xdr:col>17</xdr:col>
      <xdr:colOff>104775</xdr:colOff>
      <xdr:row>12</xdr:row>
      <xdr:rowOff>43617</xdr:rowOff>
    </xdr:from>
    <xdr:to>
      <xdr:col>18</xdr:col>
      <xdr:colOff>457200</xdr:colOff>
      <xdr:row>13</xdr:row>
      <xdr:rowOff>100767</xdr:rowOff>
    </xdr:to>
    <xdr:sp macro="" textlink="">
      <xdr:nvSpPr>
        <xdr:cNvPr id="167" name="ZoneTexte 166"/>
        <xdr:cNvSpPr txBox="1"/>
      </xdr:nvSpPr>
      <xdr:spPr>
        <a:xfrm>
          <a:off x="10010775" y="2490038"/>
          <a:ext cx="603083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800"/>
            <a:t>bande 2</a:t>
          </a:r>
        </a:p>
      </xdr:txBody>
    </xdr:sp>
    <xdr:clientData/>
  </xdr:twoCellAnchor>
  <xdr:twoCellAnchor editAs="oneCell">
    <xdr:from>
      <xdr:col>19</xdr:col>
      <xdr:colOff>53352</xdr:colOff>
      <xdr:row>8</xdr:row>
      <xdr:rowOff>91146</xdr:rowOff>
    </xdr:from>
    <xdr:to>
      <xdr:col>20</xdr:col>
      <xdr:colOff>299018</xdr:colOff>
      <xdr:row>11</xdr:row>
      <xdr:rowOff>81772</xdr:rowOff>
    </xdr:to>
    <xdr:pic>
      <xdr:nvPicPr>
        <xdr:cNvPr id="170" name="Picture 8" descr="http://drone-to-kill.com/drone.pn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 xmlns="">
                <a14:imgLayer r:embed="rId9"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430685" y="1763313"/>
          <a:ext cx="584333" cy="562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116726</xdr:colOff>
      <xdr:row>8</xdr:row>
      <xdr:rowOff>16644</xdr:rowOff>
    </xdr:from>
    <xdr:to>
      <xdr:col>13</xdr:col>
      <xdr:colOff>337706</xdr:colOff>
      <xdr:row>8</xdr:row>
      <xdr:rowOff>16645</xdr:rowOff>
    </xdr:to>
    <xdr:cxnSp macro="">
      <xdr:nvCxnSpPr>
        <xdr:cNvPr id="1039" name="Connecteur droit 1038"/>
        <xdr:cNvCxnSpPr/>
      </xdr:nvCxnSpPr>
      <xdr:spPr>
        <a:xfrm flipH="1" flipV="1">
          <a:off x="10647143" y="1688811"/>
          <a:ext cx="220980" cy="1"/>
        </a:xfrm>
        <a:prstGeom prst="line">
          <a:avLst/>
        </a:prstGeom>
        <a:ln w="3175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164397</xdr:colOff>
      <xdr:row>26</xdr:row>
      <xdr:rowOff>171880</xdr:rowOff>
    </xdr:from>
    <xdr:to>
      <xdr:col>13</xdr:col>
      <xdr:colOff>385377</xdr:colOff>
      <xdr:row>26</xdr:row>
      <xdr:rowOff>171881</xdr:rowOff>
    </xdr:to>
    <xdr:cxnSp macro="">
      <xdr:nvCxnSpPr>
        <xdr:cNvPr id="180" name="Connecteur droit 179"/>
        <xdr:cNvCxnSpPr/>
      </xdr:nvCxnSpPr>
      <xdr:spPr>
        <a:xfrm flipH="1" flipV="1">
          <a:off x="10694814" y="5273047"/>
          <a:ext cx="220980" cy="1"/>
        </a:xfrm>
        <a:prstGeom prst="line">
          <a:avLst/>
        </a:prstGeom>
        <a:ln w="3175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107504</xdr:colOff>
      <xdr:row>8</xdr:row>
      <xdr:rowOff>130342</xdr:rowOff>
    </xdr:from>
    <xdr:to>
      <xdr:col>13</xdr:col>
      <xdr:colOff>107504</xdr:colOff>
      <xdr:row>26</xdr:row>
      <xdr:rowOff>60158</xdr:rowOff>
    </xdr:to>
    <xdr:cxnSp macro="">
      <xdr:nvCxnSpPr>
        <xdr:cNvPr id="1051" name="Connecteur droit 1050"/>
        <xdr:cNvCxnSpPr/>
      </xdr:nvCxnSpPr>
      <xdr:spPr>
        <a:xfrm>
          <a:off x="10637921" y="1802509"/>
          <a:ext cx="0" cy="3358816"/>
        </a:xfrm>
        <a:prstGeom prst="line">
          <a:avLst/>
        </a:prstGeom>
        <a:ln>
          <a:solidFill>
            <a:srgbClr val="FF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421104</xdr:colOff>
      <xdr:row>7</xdr:row>
      <xdr:rowOff>10026</xdr:rowOff>
    </xdr:from>
    <xdr:to>
      <xdr:col>21</xdr:col>
      <xdr:colOff>160419</xdr:colOff>
      <xdr:row>7</xdr:row>
      <xdr:rowOff>10026</xdr:rowOff>
    </xdr:to>
    <xdr:cxnSp macro="">
      <xdr:nvCxnSpPr>
        <xdr:cNvPr id="1053" name="Connecteur droit 1052"/>
        <xdr:cNvCxnSpPr/>
      </xdr:nvCxnSpPr>
      <xdr:spPr>
        <a:xfrm>
          <a:off x="8512341" y="1493921"/>
          <a:ext cx="3519236" cy="0"/>
        </a:xfrm>
        <a:prstGeom prst="line">
          <a:avLst/>
        </a:prstGeom>
        <a:ln>
          <a:solidFill>
            <a:srgbClr val="FF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393251</xdr:colOff>
      <xdr:row>6</xdr:row>
      <xdr:rowOff>90237</xdr:rowOff>
    </xdr:from>
    <xdr:to>
      <xdr:col>13</xdr:col>
      <xdr:colOff>393251</xdr:colOff>
      <xdr:row>7</xdr:row>
      <xdr:rowOff>150395</xdr:rowOff>
    </xdr:to>
    <xdr:cxnSp macro="">
      <xdr:nvCxnSpPr>
        <xdr:cNvPr id="1055" name="Connecteur droit 1054"/>
        <xdr:cNvCxnSpPr/>
      </xdr:nvCxnSpPr>
      <xdr:spPr>
        <a:xfrm>
          <a:off x="10923668" y="1381404"/>
          <a:ext cx="0" cy="250658"/>
        </a:xfrm>
        <a:prstGeom prst="line">
          <a:avLst/>
        </a:prstGeom>
        <a:ln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192395</xdr:colOff>
      <xdr:row>6</xdr:row>
      <xdr:rowOff>102273</xdr:rowOff>
    </xdr:from>
    <xdr:to>
      <xdr:col>21</xdr:col>
      <xdr:colOff>192395</xdr:colOff>
      <xdr:row>7</xdr:row>
      <xdr:rowOff>162431</xdr:rowOff>
    </xdr:to>
    <xdr:cxnSp macro="">
      <xdr:nvCxnSpPr>
        <xdr:cNvPr id="193" name="Connecteur droit 192"/>
        <xdr:cNvCxnSpPr/>
      </xdr:nvCxnSpPr>
      <xdr:spPr>
        <a:xfrm>
          <a:off x="11953263" y="1395668"/>
          <a:ext cx="0" cy="250658"/>
        </a:xfrm>
        <a:prstGeom prst="line">
          <a:avLst/>
        </a:prstGeom>
        <a:ln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65706</xdr:colOff>
      <xdr:row>5</xdr:row>
      <xdr:rowOff>118658</xdr:rowOff>
    </xdr:from>
    <xdr:to>
      <xdr:col>18</xdr:col>
      <xdr:colOff>155363</xdr:colOff>
      <xdr:row>11</xdr:row>
      <xdr:rowOff>29720</xdr:rowOff>
    </xdr:to>
    <xdr:sp macro="" textlink="">
      <xdr:nvSpPr>
        <xdr:cNvPr id="38" name="Arc 37"/>
        <xdr:cNvSpPr/>
      </xdr:nvSpPr>
      <xdr:spPr>
        <a:xfrm rot="19056219">
          <a:off x="10282522" y="1221553"/>
          <a:ext cx="1062209" cy="1064088"/>
        </a:xfrm>
        <a:prstGeom prst="arc">
          <a:avLst>
            <a:gd name="adj1" fmla="val 13433479"/>
            <a:gd name="adj2" fmla="val 2883956"/>
          </a:avLst>
        </a:prstGeom>
        <a:ln w="3175">
          <a:solidFill>
            <a:schemeClr val="tx1"/>
          </a:solidFill>
          <a:prstDash val="dash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19</xdr:col>
      <xdr:colOff>354668</xdr:colOff>
      <xdr:row>5</xdr:row>
      <xdr:rowOff>142876</xdr:rowOff>
    </xdr:from>
    <xdr:to>
      <xdr:col>19</xdr:col>
      <xdr:colOff>354683</xdr:colOff>
      <xdr:row>26</xdr:row>
      <xdr:rowOff>101198</xdr:rowOff>
    </xdr:to>
    <xdr:cxnSp macro="">
      <xdr:nvCxnSpPr>
        <xdr:cNvPr id="138" name="Connecteur droit avec flèche 137"/>
        <xdr:cNvCxnSpPr>
          <a:stCxn id="146" idx="0"/>
        </xdr:cNvCxnSpPr>
      </xdr:nvCxnSpPr>
      <xdr:spPr>
        <a:xfrm flipV="1">
          <a:off x="12406300" y="1245771"/>
          <a:ext cx="15" cy="3978874"/>
        </a:xfrm>
        <a:prstGeom prst="straightConnector1">
          <a:avLst/>
        </a:prstGeom>
        <a:ln w="12700"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766550</xdr:colOff>
      <xdr:row>12</xdr:row>
      <xdr:rowOff>43617</xdr:rowOff>
    </xdr:from>
    <xdr:to>
      <xdr:col>16</xdr:col>
      <xdr:colOff>226633</xdr:colOff>
      <xdr:row>13</xdr:row>
      <xdr:rowOff>100767</xdr:rowOff>
    </xdr:to>
    <xdr:sp macro="" textlink="">
      <xdr:nvSpPr>
        <xdr:cNvPr id="207" name="ZoneTexte 206"/>
        <xdr:cNvSpPr txBox="1"/>
      </xdr:nvSpPr>
      <xdr:spPr>
        <a:xfrm>
          <a:off x="8797629" y="2490038"/>
          <a:ext cx="603083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800"/>
            <a:t>bande 1</a:t>
          </a:r>
        </a:p>
      </xdr:txBody>
    </xdr:sp>
    <xdr:clientData/>
  </xdr:twoCellAnchor>
  <xdr:twoCellAnchor>
    <xdr:from>
      <xdr:col>18</xdr:col>
      <xdr:colOff>391026</xdr:colOff>
      <xdr:row>17</xdr:row>
      <xdr:rowOff>130342</xdr:rowOff>
    </xdr:from>
    <xdr:to>
      <xdr:col>19</xdr:col>
      <xdr:colOff>421106</xdr:colOff>
      <xdr:row>17</xdr:row>
      <xdr:rowOff>130342</xdr:rowOff>
    </xdr:to>
    <xdr:cxnSp macro="">
      <xdr:nvCxnSpPr>
        <xdr:cNvPr id="160" name="Connecteur droit avec flèche 159"/>
        <xdr:cNvCxnSpPr/>
      </xdr:nvCxnSpPr>
      <xdr:spPr>
        <a:xfrm flipH="1">
          <a:off x="10397289" y="3529263"/>
          <a:ext cx="892343" cy="0"/>
        </a:xfrm>
        <a:prstGeom prst="straightConnector1">
          <a:avLst/>
        </a:prstGeom>
        <a:ln>
          <a:solidFill>
            <a:schemeClr val="tx2"/>
          </a:solidFill>
          <a:prstDash val="dash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338101</xdr:colOff>
      <xdr:row>17</xdr:row>
      <xdr:rowOff>127243</xdr:rowOff>
    </xdr:from>
    <xdr:to>
      <xdr:col>21</xdr:col>
      <xdr:colOff>143822</xdr:colOff>
      <xdr:row>17</xdr:row>
      <xdr:rowOff>129461</xdr:rowOff>
    </xdr:to>
    <xdr:cxnSp macro="">
      <xdr:nvCxnSpPr>
        <xdr:cNvPr id="162" name="Connecteur droit avec flèche 161"/>
        <xdr:cNvCxnSpPr/>
      </xdr:nvCxnSpPr>
      <xdr:spPr>
        <a:xfrm>
          <a:off x="11648130" y="3508254"/>
          <a:ext cx="245616" cy="2218"/>
        </a:xfrm>
        <a:prstGeom prst="straightConnector1">
          <a:avLst/>
        </a:prstGeom>
        <a:ln>
          <a:solidFill>
            <a:schemeClr val="tx2"/>
          </a:solidFill>
          <a:prstDash val="dash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19</xdr:col>
      <xdr:colOff>53352</xdr:colOff>
      <xdr:row>21</xdr:row>
      <xdr:rowOff>153586</xdr:rowOff>
    </xdr:from>
    <xdr:to>
      <xdr:col>20</xdr:col>
      <xdr:colOff>299018</xdr:colOff>
      <xdr:row>24</xdr:row>
      <xdr:rowOff>143384</xdr:rowOff>
    </xdr:to>
    <xdr:pic>
      <xdr:nvPicPr>
        <xdr:cNvPr id="169" name="Picture 8" descr="http://drone-to-kill.com/drone.pn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 xmlns="">
                <a14:imgLayer r:embed="rId9"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430685" y="4302253"/>
          <a:ext cx="584333" cy="5612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285749</xdr:colOff>
      <xdr:row>20</xdr:row>
      <xdr:rowOff>180975</xdr:rowOff>
    </xdr:from>
    <xdr:to>
      <xdr:col>19</xdr:col>
      <xdr:colOff>7517</xdr:colOff>
      <xdr:row>26</xdr:row>
      <xdr:rowOff>100265</xdr:rowOff>
    </xdr:to>
    <xdr:sp macro="" textlink="">
      <xdr:nvSpPr>
        <xdr:cNvPr id="214" name="Rectangle 213"/>
        <xdr:cNvSpPr/>
      </xdr:nvSpPr>
      <xdr:spPr>
        <a:xfrm>
          <a:off x="9459828" y="4161422"/>
          <a:ext cx="1416215" cy="1062290"/>
        </a:xfrm>
        <a:prstGeom prst="rect">
          <a:avLst/>
        </a:prstGeom>
        <a:blipFill dpi="0" rotWithShape="1">
          <a:blip xmlns:r="http://schemas.openxmlformats.org/officeDocument/2006/relationships" r:embed="rId10" cstate="print">
            <a:alphaModFix amt="30000"/>
          </a:blip>
          <a:srcRect/>
          <a:stretch>
            <a:fillRect/>
          </a:stretch>
        </a:blip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16</xdr:col>
      <xdr:colOff>411078</xdr:colOff>
      <xdr:row>21</xdr:row>
      <xdr:rowOff>60158</xdr:rowOff>
    </xdr:from>
    <xdr:to>
      <xdr:col>16</xdr:col>
      <xdr:colOff>411078</xdr:colOff>
      <xdr:row>26</xdr:row>
      <xdr:rowOff>40106</xdr:rowOff>
    </xdr:to>
    <xdr:cxnSp macro="">
      <xdr:nvCxnSpPr>
        <xdr:cNvPr id="172" name="Connecteur droit avec flèche 171"/>
        <xdr:cNvCxnSpPr/>
      </xdr:nvCxnSpPr>
      <xdr:spPr>
        <a:xfrm>
          <a:off x="9585157" y="4231105"/>
          <a:ext cx="0" cy="932448"/>
        </a:xfrm>
        <a:prstGeom prst="straightConnector1">
          <a:avLst/>
        </a:prstGeom>
        <a:ln>
          <a:solidFill>
            <a:schemeClr val="tx2"/>
          </a:solidFill>
          <a:prstDash val="dash"/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305144</xdr:colOff>
      <xdr:row>5</xdr:row>
      <xdr:rowOff>174472</xdr:rowOff>
    </xdr:from>
    <xdr:to>
      <xdr:col>18</xdr:col>
      <xdr:colOff>646040</xdr:colOff>
      <xdr:row>7</xdr:row>
      <xdr:rowOff>155895</xdr:rowOff>
    </xdr:to>
    <xdr:sp macro="" textlink="">
      <xdr:nvSpPr>
        <xdr:cNvPr id="173" name="ZoneTexte 172"/>
        <xdr:cNvSpPr txBox="1"/>
      </xdr:nvSpPr>
      <xdr:spPr>
        <a:xfrm>
          <a:off x="11985175" y="1269847"/>
          <a:ext cx="1174334" cy="362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fr-FR" sz="1000">
              <a:solidFill>
                <a:srgbClr val="CC0000"/>
              </a:solidFill>
            </a:rPr>
            <a:t>largeur</a:t>
          </a:r>
        </a:p>
      </xdr:txBody>
    </xdr:sp>
    <xdr:clientData/>
  </xdr:twoCellAnchor>
  <xdr:twoCellAnchor>
    <xdr:from>
      <xdr:col>10</xdr:col>
      <xdr:colOff>124355</xdr:colOff>
      <xdr:row>15</xdr:row>
      <xdr:rowOff>166813</xdr:rowOff>
    </xdr:from>
    <xdr:to>
      <xdr:col>13</xdr:col>
      <xdr:colOff>27751</xdr:colOff>
      <xdr:row>17</xdr:row>
      <xdr:rowOff>146760</xdr:rowOff>
    </xdr:to>
    <xdr:sp macro="" textlink="">
      <xdr:nvSpPr>
        <xdr:cNvPr id="218" name="ZoneTexte 217"/>
        <xdr:cNvSpPr txBox="1"/>
      </xdr:nvSpPr>
      <xdr:spPr>
        <a:xfrm>
          <a:off x="9458855" y="3167188"/>
          <a:ext cx="1094021" cy="3609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fr-FR" sz="1000">
              <a:solidFill>
                <a:srgbClr val="CC0000"/>
              </a:solidFill>
            </a:rPr>
            <a:t>longueur</a:t>
          </a:r>
        </a:p>
      </xdr:txBody>
    </xdr:sp>
    <xdr:clientData/>
  </xdr:twoCellAnchor>
  <xdr:twoCellAnchor>
    <xdr:from>
      <xdr:col>13</xdr:col>
      <xdr:colOff>391583</xdr:colOff>
      <xdr:row>8</xdr:row>
      <xdr:rowOff>23812</xdr:rowOff>
    </xdr:from>
    <xdr:to>
      <xdr:col>21</xdr:col>
      <xdr:colOff>187098</xdr:colOff>
      <xdr:row>26</xdr:row>
      <xdr:rowOff>166686</xdr:rowOff>
    </xdr:to>
    <xdr:sp macro="" textlink="">
      <xdr:nvSpPr>
        <xdr:cNvPr id="35" name="Rectangle 34"/>
        <xdr:cNvSpPr/>
      </xdr:nvSpPr>
      <xdr:spPr>
        <a:xfrm>
          <a:off x="10922000" y="1695979"/>
          <a:ext cx="3415015" cy="3571874"/>
        </a:xfrm>
        <a:prstGeom prst="rect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21</xdr:col>
      <xdr:colOff>128362</xdr:colOff>
      <xdr:row>28</xdr:row>
      <xdr:rowOff>106690</xdr:rowOff>
    </xdr:from>
    <xdr:to>
      <xdr:col>23</xdr:col>
      <xdr:colOff>367163</xdr:colOff>
      <xdr:row>29</xdr:row>
      <xdr:rowOff>155509</xdr:rowOff>
    </xdr:to>
    <xdr:pic>
      <xdr:nvPicPr>
        <xdr:cNvPr id="47" name="Image 46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4278279" y="5588857"/>
          <a:ext cx="1371217" cy="239319"/>
        </a:xfrm>
        <a:prstGeom prst="rect">
          <a:avLst/>
        </a:prstGeom>
      </xdr:spPr>
    </xdr:pic>
    <xdr:clientData/>
  </xdr:twoCellAnchor>
  <xdr:twoCellAnchor editAs="oneCell">
    <xdr:from>
      <xdr:col>1</xdr:col>
      <xdr:colOff>10469</xdr:colOff>
      <xdr:row>0</xdr:row>
      <xdr:rowOff>98026</xdr:rowOff>
    </xdr:from>
    <xdr:to>
      <xdr:col>3</xdr:col>
      <xdr:colOff>71044</xdr:colOff>
      <xdr:row>2</xdr:row>
      <xdr:rowOff>31061</xdr:rowOff>
    </xdr:to>
    <xdr:pic>
      <xdr:nvPicPr>
        <xdr:cNvPr id="3" name="Image 2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5854" y="98026"/>
          <a:ext cx="2160959" cy="397073"/>
        </a:xfrm>
        <a:prstGeom prst="rect">
          <a:avLst/>
        </a:prstGeom>
      </xdr:spPr>
    </xdr:pic>
    <xdr:clientData/>
  </xdr:twoCellAnchor>
  <xdr:twoCellAnchor editAs="oneCell">
    <xdr:from>
      <xdr:col>9</xdr:col>
      <xdr:colOff>635689</xdr:colOff>
      <xdr:row>1</xdr:row>
      <xdr:rowOff>75394</xdr:rowOff>
    </xdr:from>
    <xdr:to>
      <xdr:col>9</xdr:col>
      <xdr:colOff>816664</xdr:colOff>
      <xdr:row>1</xdr:row>
      <xdr:rowOff>246844</xdr:rowOff>
    </xdr:to>
    <xdr:pic>
      <xdr:nvPicPr>
        <xdr:cNvPr id="54" name="Image 53" descr="tw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884339" y="218269"/>
          <a:ext cx="1809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879387</xdr:colOff>
      <xdr:row>1</xdr:row>
      <xdr:rowOff>70816</xdr:rowOff>
    </xdr:from>
    <xdr:to>
      <xdr:col>9</xdr:col>
      <xdr:colOff>1060362</xdr:colOff>
      <xdr:row>1</xdr:row>
      <xdr:rowOff>242266</xdr:rowOff>
    </xdr:to>
    <xdr:pic>
      <xdr:nvPicPr>
        <xdr:cNvPr id="56" name="Image 55" descr="fb">
          <a:hlinkClick xmlns:r="http://schemas.openxmlformats.org/officeDocument/2006/relationships" r:id="rId1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128037" y="213691"/>
          <a:ext cx="1809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442008</xdr:colOff>
      <xdr:row>14</xdr:row>
      <xdr:rowOff>151945</xdr:rowOff>
    </xdr:from>
    <xdr:to>
      <xdr:col>14</xdr:col>
      <xdr:colOff>102041</xdr:colOff>
      <xdr:row>14</xdr:row>
      <xdr:rowOff>152623</xdr:rowOff>
    </xdr:to>
    <xdr:cxnSp macro="">
      <xdr:nvCxnSpPr>
        <xdr:cNvPr id="62" name="Connecteur droit avec flèche 61"/>
        <xdr:cNvCxnSpPr/>
      </xdr:nvCxnSpPr>
      <xdr:spPr>
        <a:xfrm flipV="1">
          <a:off x="10972425" y="2967112"/>
          <a:ext cx="559616" cy="678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386901</xdr:colOff>
      <xdr:row>26</xdr:row>
      <xdr:rowOff>179137</xdr:rowOff>
    </xdr:from>
    <xdr:to>
      <xdr:col>13</xdr:col>
      <xdr:colOff>386901</xdr:colOff>
      <xdr:row>28</xdr:row>
      <xdr:rowOff>48795</xdr:rowOff>
    </xdr:to>
    <xdr:cxnSp macro="">
      <xdr:nvCxnSpPr>
        <xdr:cNvPr id="63" name="Connecteur droit 62"/>
        <xdr:cNvCxnSpPr/>
      </xdr:nvCxnSpPr>
      <xdr:spPr>
        <a:xfrm>
          <a:off x="10917318" y="5280304"/>
          <a:ext cx="0" cy="250658"/>
        </a:xfrm>
        <a:prstGeom prst="line">
          <a:avLst/>
        </a:prstGeom>
        <a:ln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51844</xdr:colOff>
      <xdr:row>12</xdr:row>
      <xdr:rowOff>45288</xdr:rowOff>
    </xdr:from>
    <xdr:to>
      <xdr:col>20</xdr:col>
      <xdr:colOff>309018</xdr:colOff>
      <xdr:row>13</xdr:row>
      <xdr:rowOff>102438</xdr:rowOff>
    </xdr:to>
    <xdr:sp macro="" textlink="">
      <xdr:nvSpPr>
        <xdr:cNvPr id="65" name="ZoneTexte 64"/>
        <xdr:cNvSpPr txBox="1"/>
      </xdr:nvSpPr>
      <xdr:spPr>
        <a:xfrm>
          <a:off x="13429177" y="2479455"/>
          <a:ext cx="595841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800"/>
            <a:t>bande n</a:t>
          </a:r>
        </a:p>
      </xdr:txBody>
    </xdr:sp>
    <xdr:clientData/>
  </xdr:twoCellAnchor>
  <xdr:twoCellAnchor>
    <xdr:from>
      <xdr:col>21</xdr:col>
      <xdr:colOff>158750</xdr:colOff>
      <xdr:row>11</xdr:row>
      <xdr:rowOff>0</xdr:rowOff>
    </xdr:from>
    <xdr:to>
      <xdr:col>22</xdr:col>
      <xdr:colOff>63501</xdr:colOff>
      <xdr:row>17</xdr:row>
      <xdr:rowOff>158750</xdr:rowOff>
    </xdr:to>
    <xdr:sp macro="" textlink="">
      <xdr:nvSpPr>
        <xdr:cNvPr id="9" name="ZoneTexte 8"/>
        <xdr:cNvSpPr txBox="1"/>
      </xdr:nvSpPr>
      <xdr:spPr>
        <a:xfrm rot="5400000">
          <a:off x="13811251" y="2741083"/>
          <a:ext cx="1301750" cy="306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>
              <a:solidFill>
                <a:srgbClr val="CC0000"/>
              </a:solidFill>
            </a:rPr>
            <a:t>bord du mapping</a:t>
          </a:r>
        </a:p>
      </xdr:txBody>
    </xdr:sp>
    <xdr:clientData/>
  </xdr:twoCellAnchor>
  <xdr:twoCellAnchor>
    <xdr:from>
      <xdr:col>3</xdr:col>
      <xdr:colOff>338669</xdr:colOff>
      <xdr:row>1</xdr:row>
      <xdr:rowOff>52916</xdr:rowOff>
    </xdr:from>
    <xdr:to>
      <xdr:col>5</xdr:col>
      <xdr:colOff>74082</xdr:colOff>
      <xdr:row>1</xdr:row>
      <xdr:rowOff>264583</xdr:rowOff>
    </xdr:to>
    <xdr:sp macro="" textlink="">
      <xdr:nvSpPr>
        <xdr:cNvPr id="10" name="ZoneTexte 9">
          <a:hlinkClick xmlns:r="http://schemas.openxmlformats.org/officeDocument/2006/relationships" r:id="rId18"/>
        </xdr:cNvPr>
        <xdr:cNvSpPr txBox="1"/>
      </xdr:nvSpPr>
      <xdr:spPr>
        <a:xfrm>
          <a:off x="2635252" y="201083"/>
          <a:ext cx="1545163" cy="2116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fr-FR" sz="900" b="1">
              <a:solidFill>
                <a:srgbClr val="00206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FORMATION EN LIGNE</a:t>
          </a:r>
          <a:endParaRPr lang="fr-FR" sz="900">
            <a:solidFill>
              <a:srgbClr val="00206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14816</xdr:colOff>
      <xdr:row>1</xdr:row>
      <xdr:rowOff>42334</xdr:rowOff>
    </xdr:from>
    <xdr:to>
      <xdr:col>6</xdr:col>
      <xdr:colOff>878416</xdr:colOff>
      <xdr:row>1</xdr:row>
      <xdr:rowOff>268820</xdr:rowOff>
    </xdr:to>
    <xdr:sp macro="" textlink="">
      <xdr:nvSpPr>
        <xdr:cNvPr id="69" name="ZoneTexte 68">
          <a:hlinkClick xmlns:r="http://schemas.openxmlformats.org/officeDocument/2006/relationships" r:id="rId19"/>
        </xdr:cNvPr>
        <xdr:cNvSpPr txBox="1"/>
      </xdr:nvSpPr>
      <xdr:spPr>
        <a:xfrm>
          <a:off x="4121149" y="190501"/>
          <a:ext cx="1530350" cy="2264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fr-FR" sz="900" b="1">
              <a:solidFill>
                <a:srgbClr val="00206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NOS</a:t>
          </a:r>
          <a:r>
            <a:rPr lang="fr-FR" sz="900" b="1" baseline="0">
              <a:solidFill>
                <a:srgbClr val="00206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FICHES PRODUITS</a:t>
          </a:r>
          <a:endParaRPr lang="fr-FR" sz="900">
            <a:solidFill>
              <a:srgbClr val="00206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886881</xdr:colOff>
      <xdr:row>1</xdr:row>
      <xdr:rowOff>50801</xdr:rowOff>
    </xdr:from>
    <xdr:to>
      <xdr:col>7</xdr:col>
      <xdr:colOff>793749</xdr:colOff>
      <xdr:row>1</xdr:row>
      <xdr:rowOff>264583</xdr:rowOff>
    </xdr:to>
    <xdr:sp macro="" textlink="">
      <xdr:nvSpPr>
        <xdr:cNvPr id="70" name="ZoneTexte 69">
          <a:hlinkClick xmlns:r="http://schemas.openxmlformats.org/officeDocument/2006/relationships" r:id="rId20"/>
        </xdr:cNvPr>
        <xdr:cNvSpPr txBox="1"/>
      </xdr:nvSpPr>
      <xdr:spPr>
        <a:xfrm>
          <a:off x="5659964" y="198968"/>
          <a:ext cx="1081618" cy="2137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fr-FR" sz="900" b="1">
              <a:solidFill>
                <a:srgbClr val="00206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REALISATIONS</a:t>
          </a:r>
          <a:endParaRPr lang="fr-FR" sz="900">
            <a:solidFill>
              <a:srgbClr val="00206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774693</xdr:colOff>
      <xdr:row>1</xdr:row>
      <xdr:rowOff>52916</xdr:rowOff>
    </xdr:from>
    <xdr:to>
      <xdr:col>8</xdr:col>
      <xdr:colOff>264581</xdr:colOff>
      <xdr:row>1</xdr:row>
      <xdr:rowOff>266701</xdr:rowOff>
    </xdr:to>
    <xdr:sp macro="" textlink="">
      <xdr:nvSpPr>
        <xdr:cNvPr id="71" name="ZoneTexte 70">
          <a:hlinkClick xmlns:r="http://schemas.openxmlformats.org/officeDocument/2006/relationships" r:id="rId21"/>
        </xdr:cNvPr>
        <xdr:cNvSpPr txBox="1"/>
      </xdr:nvSpPr>
      <xdr:spPr>
        <a:xfrm>
          <a:off x="6722526" y="201083"/>
          <a:ext cx="1035055" cy="2137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fr-FR" sz="900" b="1">
              <a:solidFill>
                <a:srgbClr val="00206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PARTENAIRES</a:t>
          </a:r>
          <a:endParaRPr lang="fr-FR" sz="900">
            <a:solidFill>
              <a:srgbClr val="00206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482586</xdr:colOff>
      <xdr:row>1</xdr:row>
      <xdr:rowOff>42333</xdr:rowOff>
    </xdr:from>
    <xdr:to>
      <xdr:col>9</xdr:col>
      <xdr:colOff>645576</xdr:colOff>
      <xdr:row>1</xdr:row>
      <xdr:rowOff>270934</xdr:rowOff>
    </xdr:to>
    <xdr:sp macro="" textlink="">
      <xdr:nvSpPr>
        <xdr:cNvPr id="72" name="ZoneTexte 71">
          <a:hlinkClick xmlns:r="http://schemas.openxmlformats.org/officeDocument/2006/relationships" r:id="rId22"/>
        </xdr:cNvPr>
        <xdr:cNvSpPr txBox="1"/>
      </xdr:nvSpPr>
      <xdr:spPr>
        <a:xfrm>
          <a:off x="7975586" y="190500"/>
          <a:ext cx="924990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fr-FR" sz="900" b="1">
              <a:solidFill>
                <a:srgbClr val="00206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CONTACT</a:t>
          </a:r>
          <a:endParaRPr lang="fr-FR" sz="900">
            <a:solidFill>
              <a:srgbClr val="00206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316665</xdr:colOff>
      <xdr:row>8</xdr:row>
      <xdr:rowOff>9719</xdr:rowOff>
    </xdr:from>
    <xdr:to>
      <xdr:col>4</xdr:col>
      <xdr:colOff>159578</xdr:colOff>
      <xdr:row>29</xdr:row>
      <xdr:rowOff>136070</xdr:rowOff>
    </xdr:to>
    <xdr:pic>
      <xdr:nvPicPr>
        <xdr:cNvPr id="59" name="Image 58"/>
        <xdr:cNvPicPr>
          <a:picLocks noChangeAspect="1"/>
        </xdr:cNvPicPr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/>
      </xdr:blipFill>
      <xdr:spPr>
        <a:xfrm>
          <a:off x="1026180" y="1419030"/>
          <a:ext cx="2574061" cy="372252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</xdr:col>
      <xdr:colOff>281863</xdr:colOff>
      <xdr:row>1</xdr:row>
      <xdr:rowOff>192014</xdr:rowOff>
    </xdr:from>
    <xdr:to>
      <xdr:col>7</xdr:col>
      <xdr:colOff>131199</xdr:colOff>
      <xdr:row>6</xdr:row>
      <xdr:rowOff>48603</xdr:rowOff>
    </xdr:to>
    <xdr:pic>
      <xdr:nvPicPr>
        <xdr:cNvPr id="63" name="Image 62"/>
        <xdr:cNvPicPr>
          <a:picLocks noChangeAspect="1"/>
        </xdr:cNvPicPr>
      </xdr:nvPicPr>
      <xdr:blipFill rotWithShape="1"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/>
      </xdr:blipFill>
      <xdr:spPr>
        <a:xfrm>
          <a:off x="991378" y="337805"/>
          <a:ext cx="4864540" cy="857686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2</xdr:col>
      <xdr:colOff>1039878</xdr:colOff>
      <xdr:row>3</xdr:row>
      <xdr:rowOff>145502</xdr:rowOff>
    </xdr:from>
    <xdr:to>
      <xdr:col>2</xdr:col>
      <xdr:colOff>1266214</xdr:colOff>
      <xdr:row>4</xdr:row>
      <xdr:rowOff>159648</xdr:rowOff>
    </xdr:to>
    <xdr:sp macro="" textlink="">
      <xdr:nvSpPr>
        <xdr:cNvPr id="64" name="Rectangle 63"/>
        <xdr:cNvSpPr/>
      </xdr:nvSpPr>
      <xdr:spPr>
        <a:xfrm>
          <a:off x="2507506" y="709226"/>
          <a:ext cx="226336" cy="208534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1078852</xdr:colOff>
      <xdr:row>10</xdr:row>
      <xdr:rowOff>97196</xdr:rowOff>
    </xdr:from>
    <xdr:to>
      <xdr:col>4</xdr:col>
      <xdr:colOff>680357</xdr:colOff>
      <xdr:row>11</xdr:row>
      <xdr:rowOff>0</xdr:rowOff>
    </xdr:to>
    <xdr:cxnSp macro="">
      <xdr:nvCxnSpPr>
        <xdr:cNvPr id="66" name="Connecteur droit avec flèche 65"/>
        <xdr:cNvCxnSpPr/>
      </xdr:nvCxnSpPr>
      <xdr:spPr>
        <a:xfrm flipV="1">
          <a:off x="2546480" y="1759211"/>
          <a:ext cx="1574540" cy="97192"/>
        </a:xfrm>
        <a:prstGeom prst="straightConnector1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1059413</xdr:colOff>
      <xdr:row>12</xdr:row>
      <xdr:rowOff>106913</xdr:rowOff>
    </xdr:from>
    <xdr:to>
      <xdr:col>4</xdr:col>
      <xdr:colOff>690077</xdr:colOff>
      <xdr:row>12</xdr:row>
      <xdr:rowOff>116633</xdr:rowOff>
    </xdr:to>
    <xdr:cxnSp macro="">
      <xdr:nvCxnSpPr>
        <xdr:cNvPr id="70" name="Connecteur droit avec flèche 69"/>
        <xdr:cNvCxnSpPr/>
      </xdr:nvCxnSpPr>
      <xdr:spPr>
        <a:xfrm flipV="1">
          <a:off x="2527041" y="2041071"/>
          <a:ext cx="1603699" cy="9720"/>
        </a:xfrm>
        <a:prstGeom prst="straightConnector1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1049693</xdr:colOff>
      <xdr:row>14</xdr:row>
      <xdr:rowOff>38877</xdr:rowOff>
    </xdr:from>
    <xdr:to>
      <xdr:col>4</xdr:col>
      <xdr:colOff>690077</xdr:colOff>
      <xdr:row>14</xdr:row>
      <xdr:rowOff>116632</xdr:rowOff>
    </xdr:to>
    <xdr:cxnSp macro="">
      <xdr:nvCxnSpPr>
        <xdr:cNvPr id="72" name="Connecteur droit avec flèche 71"/>
        <xdr:cNvCxnSpPr/>
      </xdr:nvCxnSpPr>
      <xdr:spPr>
        <a:xfrm>
          <a:off x="2517321" y="2235459"/>
          <a:ext cx="1613419" cy="77755"/>
        </a:xfrm>
        <a:prstGeom prst="straightConnector1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1078852</xdr:colOff>
      <xdr:row>15</xdr:row>
      <xdr:rowOff>38878</xdr:rowOff>
    </xdr:from>
    <xdr:to>
      <xdr:col>4</xdr:col>
      <xdr:colOff>651199</xdr:colOff>
      <xdr:row>16</xdr:row>
      <xdr:rowOff>126352</xdr:rowOff>
    </xdr:to>
    <xdr:cxnSp macro="">
      <xdr:nvCxnSpPr>
        <xdr:cNvPr id="74" name="Connecteur droit avec flèche 73"/>
        <xdr:cNvCxnSpPr/>
      </xdr:nvCxnSpPr>
      <xdr:spPr>
        <a:xfrm>
          <a:off x="2546480" y="2429847"/>
          <a:ext cx="1545382" cy="174949"/>
        </a:xfrm>
        <a:prstGeom prst="straightConnector1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AF56"/>
  <sheetViews>
    <sheetView tabSelected="1" zoomScale="80" zoomScaleNormal="80" workbookViewId="0">
      <selection activeCell="I14" sqref="I14"/>
    </sheetView>
  </sheetViews>
  <sheetFormatPr baseColWidth="10" defaultRowHeight="15"/>
  <cols>
    <col min="1" max="1" width="2.85546875" customWidth="1"/>
    <col min="2" max="2" width="12.140625" customWidth="1"/>
    <col min="3" max="3" width="19.42578125" customWidth="1"/>
    <col min="4" max="4" width="13.140625" customWidth="1"/>
    <col min="5" max="5" width="14" customWidth="1"/>
    <col min="6" max="6" width="10" customWidth="1"/>
    <col min="7" max="7" width="17.5703125" customWidth="1"/>
    <col min="8" max="8" width="23.140625" customWidth="1"/>
    <col min="10" max="10" width="16.28515625" customWidth="1"/>
    <col min="11" max="11" width="6.5703125" style="1" customWidth="1"/>
    <col min="12" max="12" width="3.7109375" customWidth="1"/>
    <col min="13" max="13" width="7.5703125" customWidth="1"/>
    <col min="14" max="14" width="13.42578125" customWidth="1"/>
    <col min="15" max="15" width="1.7109375" customWidth="1"/>
    <col min="16" max="16" width="2.140625" customWidth="1"/>
    <col min="17" max="17" width="8.7109375" customWidth="1"/>
    <col min="18" max="18" width="3.7109375" customWidth="1"/>
    <col min="19" max="19" width="12.85546875" customWidth="1"/>
    <col min="20" max="20" width="5" customWidth="1"/>
    <col min="21" max="21" width="6.5703125" customWidth="1"/>
    <col min="22" max="22" width="6" customWidth="1"/>
    <col min="23" max="23" width="11" customWidth="1"/>
    <col min="24" max="24" width="6.140625" customWidth="1"/>
    <col min="25" max="25" width="3.7109375" customWidth="1"/>
    <col min="26" max="27" width="11.42578125" style="1"/>
  </cols>
  <sheetData>
    <row r="1" spans="1:32" ht="11.25" customHeight="1">
      <c r="A1" s="1"/>
      <c r="B1" s="23">
        <v>152</v>
      </c>
      <c r="C1" s="1"/>
      <c r="D1" s="1"/>
      <c r="E1" s="1"/>
      <c r="F1" s="1"/>
      <c r="G1" s="1"/>
      <c r="H1" s="1"/>
      <c r="I1" s="1"/>
      <c r="J1" s="1"/>
      <c r="L1" s="1"/>
      <c r="M1" s="1"/>
      <c r="N1" s="1"/>
      <c r="O1" s="1"/>
      <c r="P1" s="1"/>
      <c r="Q1" s="1"/>
      <c r="R1" s="1"/>
      <c r="S1" s="22"/>
      <c r="T1" s="22"/>
      <c r="U1" s="22"/>
      <c r="V1" s="22"/>
      <c r="W1" s="22"/>
      <c r="X1" s="22"/>
      <c r="Y1" s="1"/>
      <c r="AB1" s="1"/>
      <c r="AC1" s="1"/>
      <c r="AD1" s="1"/>
      <c r="AE1" s="1"/>
    </row>
    <row r="2" spans="1:32" ht="24.75" customHeight="1">
      <c r="A2" s="29"/>
      <c r="B2" s="46"/>
      <c r="C2" s="46"/>
      <c r="D2" s="46"/>
      <c r="E2" s="46"/>
      <c r="F2" s="46"/>
      <c r="G2" s="46"/>
      <c r="H2" s="46"/>
      <c r="I2" s="46"/>
      <c r="J2" s="46"/>
      <c r="K2" s="46"/>
      <c r="L2" s="106" t="s">
        <v>148</v>
      </c>
      <c r="M2" s="106"/>
      <c r="N2" s="106"/>
      <c r="O2" s="106"/>
      <c r="P2" s="106"/>
      <c r="Q2" s="106"/>
      <c r="R2" s="106"/>
      <c r="S2" s="106"/>
      <c r="T2" s="106"/>
      <c r="U2" s="107">
        <f>SUM(D14)</f>
        <v>150</v>
      </c>
      <c r="V2" s="107"/>
      <c r="W2" s="27" t="s">
        <v>147</v>
      </c>
      <c r="X2" s="28"/>
      <c r="Y2" s="29"/>
      <c r="Z2" s="29"/>
      <c r="AA2" s="29"/>
      <c r="AB2" s="29"/>
      <c r="AC2" s="29"/>
      <c r="AD2" s="29"/>
      <c r="AE2" s="29"/>
      <c r="AF2" s="47"/>
    </row>
    <row r="3" spans="1:32" ht="8.25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47"/>
    </row>
    <row r="4" spans="1:32" ht="27" customHeight="1">
      <c r="A4" s="29"/>
      <c r="B4" s="98" t="s">
        <v>135</v>
      </c>
      <c r="C4" s="99"/>
      <c r="D4" s="99"/>
      <c r="E4" s="100"/>
      <c r="F4" s="29"/>
      <c r="G4" s="93" t="s">
        <v>146</v>
      </c>
      <c r="H4" s="94"/>
      <c r="I4" s="94"/>
      <c r="J4" s="95"/>
      <c r="K4" s="29"/>
      <c r="L4" s="110" t="str">
        <f>VLOOKUP(B1,Matrice_APN1,2)</f>
        <v>Sony alpha 7R</v>
      </c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29"/>
      <c r="AA4" s="29"/>
      <c r="AB4" s="29"/>
      <c r="AC4" s="29"/>
      <c r="AD4" s="29"/>
      <c r="AE4" s="29"/>
      <c r="AF4" s="47"/>
    </row>
    <row r="5" spans="1:32">
      <c r="A5" s="29"/>
      <c r="B5" s="77" t="s">
        <v>247</v>
      </c>
      <c r="C5" s="78"/>
      <c r="D5" s="24">
        <f>VLOOKUP(B1,Matrice_APN1,3)</f>
        <v>35.9</v>
      </c>
      <c r="E5" s="48">
        <v>5</v>
      </c>
      <c r="F5" s="29"/>
      <c r="G5" s="81" t="s">
        <v>139</v>
      </c>
      <c r="H5" s="82"/>
      <c r="I5" s="14">
        <f>SUM(D5*D14/(D11))</f>
        <v>299.16666666666669</v>
      </c>
      <c r="J5" s="49">
        <v>5</v>
      </c>
      <c r="K5" s="29"/>
      <c r="L5" s="113" t="str">
        <f>IF(I18&gt;45, "Attention: temps de vol &gt; 45min, vérifiez l'autonomie de votre appareil photo", "")</f>
        <v/>
      </c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29"/>
      <c r="AA5" s="29"/>
      <c r="AB5" s="29"/>
      <c r="AC5" s="29"/>
      <c r="AD5" s="29"/>
      <c r="AE5" s="29"/>
      <c r="AF5" s="47"/>
    </row>
    <row r="6" spans="1:32">
      <c r="A6" s="29"/>
      <c r="B6" s="77" t="s">
        <v>248</v>
      </c>
      <c r="C6" s="78"/>
      <c r="D6" s="24">
        <f>VLOOKUP(B1,Matrice_APN1,4)</f>
        <v>24</v>
      </c>
      <c r="E6" s="48">
        <v>5</v>
      </c>
      <c r="F6" s="29"/>
      <c r="G6" s="77" t="s">
        <v>140</v>
      </c>
      <c r="H6" s="78"/>
      <c r="I6" s="15">
        <f>SUM(D6*D14/(D11))</f>
        <v>200</v>
      </c>
      <c r="J6" s="50">
        <v>5</v>
      </c>
      <c r="K6" s="29"/>
      <c r="L6" s="29"/>
      <c r="M6" s="29"/>
      <c r="N6" s="29"/>
      <c r="O6" s="29"/>
      <c r="P6" s="29"/>
      <c r="Q6" s="29"/>
      <c r="R6" s="29"/>
      <c r="S6" s="30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47"/>
    </row>
    <row r="7" spans="1:32">
      <c r="A7" s="29"/>
      <c r="B7" s="77" t="s">
        <v>249</v>
      </c>
      <c r="C7" s="78"/>
      <c r="D7" s="25">
        <f>VLOOKUP(B1,Matrice_APN1,5)</f>
        <v>7360</v>
      </c>
      <c r="E7" s="51">
        <v>5</v>
      </c>
      <c r="F7" s="29"/>
      <c r="G7" s="77" t="s">
        <v>11</v>
      </c>
      <c r="H7" s="78"/>
      <c r="I7" s="15">
        <f>SUM(I6*I5)</f>
        <v>59833.333333333336</v>
      </c>
      <c r="J7" s="52">
        <v>5</v>
      </c>
      <c r="K7" s="29"/>
      <c r="L7" s="29"/>
      <c r="M7" s="29"/>
      <c r="N7" s="29"/>
      <c r="O7" s="29"/>
      <c r="P7" s="29"/>
      <c r="Q7" s="29"/>
      <c r="R7" s="29"/>
      <c r="S7" s="109">
        <f>SUM(D22)</f>
        <v>292</v>
      </c>
      <c r="T7" s="109"/>
      <c r="U7" s="10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47"/>
    </row>
    <row r="8" spans="1:32">
      <c r="A8" s="29"/>
      <c r="B8" s="77" t="s">
        <v>250</v>
      </c>
      <c r="C8" s="78"/>
      <c r="D8" s="25">
        <f>VLOOKUP($B$1,Matrice_APN1,6)</f>
        <v>4912</v>
      </c>
      <c r="E8" s="51">
        <v>5</v>
      </c>
      <c r="F8" s="29"/>
      <c r="G8" s="96" t="s">
        <v>12</v>
      </c>
      <c r="H8" s="97"/>
      <c r="I8" s="15">
        <f>SUM(100*I5/D7)</f>
        <v>4.0647644927536231</v>
      </c>
      <c r="J8" s="53">
        <v>5</v>
      </c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47"/>
    </row>
    <row r="9" spans="1:32">
      <c r="A9" s="29"/>
      <c r="B9" s="54"/>
      <c r="C9" s="26"/>
      <c r="D9" s="26"/>
      <c r="E9" s="55"/>
      <c r="F9" s="29"/>
      <c r="G9" s="56"/>
      <c r="H9" s="57"/>
      <c r="I9" s="57"/>
      <c r="J9" s="58"/>
      <c r="K9" s="29"/>
      <c r="L9" s="31"/>
      <c r="M9" s="31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47"/>
    </row>
    <row r="10" spans="1:32">
      <c r="A10" s="29"/>
      <c r="B10" s="88" t="s">
        <v>17</v>
      </c>
      <c r="C10" s="89"/>
      <c r="D10" s="89"/>
      <c r="E10" s="90"/>
      <c r="F10" s="29"/>
      <c r="G10" s="88" t="s">
        <v>3</v>
      </c>
      <c r="H10" s="89"/>
      <c r="I10" s="89"/>
      <c r="J10" s="90"/>
      <c r="K10" s="29"/>
      <c r="L10" s="31"/>
      <c r="M10" s="31"/>
      <c r="N10" s="29"/>
      <c r="O10" s="29"/>
      <c r="P10" s="29"/>
      <c r="Q10" s="29"/>
      <c r="R10" s="29"/>
      <c r="S10" s="29"/>
      <c r="T10" s="29"/>
      <c r="U10" s="112"/>
      <c r="V10" s="112"/>
      <c r="W10" s="112"/>
      <c r="X10" s="112"/>
      <c r="Y10" s="112"/>
      <c r="Z10" s="29"/>
      <c r="AA10" s="29"/>
      <c r="AB10" s="29"/>
      <c r="AC10" s="29"/>
      <c r="AD10" s="29"/>
      <c r="AE10" s="29"/>
      <c r="AF10" s="47"/>
    </row>
    <row r="11" spans="1:32">
      <c r="A11" s="29"/>
      <c r="B11" s="86" t="s">
        <v>16</v>
      </c>
      <c r="C11" s="87"/>
      <c r="D11" s="12">
        <v>18</v>
      </c>
      <c r="E11" s="48">
        <v>5</v>
      </c>
      <c r="F11" s="29"/>
      <c r="G11" s="77" t="s">
        <v>5</v>
      </c>
      <c r="H11" s="78"/>
      <c r="I11" s="16">
        <f>ROUNDUP(SUM(D21/(I6*(1-(D17/100)))),0)</f>
        <v>6</v>
      </c>
      <c r="J11" s="59"/>
      <c r="K11" s="29"/>
      <c r="L11" s="31"/>
      <c r="M11" s="31"/>
      <c r="N11" s="29"/>
      <c r="O11" s="29"/>
      <c r="P11" s="29"/>
      <c r="Q11" s="29"/>
      <c r="R11" s="29"/>
      <c r="S11" s="29"/>
      <c r="T11" s="29"/>
      <c r="U11" s="29"/>
      <c r="V11" s="111"/>
      <c r="W11" s="111"/>
      <c r="X11" s="111"/>
      <c r="Y11" s="111"/>
      <c r="Z11" s="29"/>
      <c r="AA11" s="29"/>
      <c r="AB11" s="29"/>
      <c r="AC11" s="29"/>
      <c r="AD11" s="29"/>
      <c r="AE11" s="29"/>
      <c r="AF11" s="47"/>
    </row>
    <row r="12" spans="1:32">
      <c r="A12" s="29"/>
      <c r="B12" s="54"/>
      <c r="C12" s="26"/>
      <c r="D12" s="26"/>
      <c r="E12" s="55"/>
      <c r="F12" s="29"/>
      <c r="G12" s="77" t="s">
        <v>14</v>
      </c>
      <c r="H12" s="78"/>
      <c r="I12" s="17">
        <f>ROUNDUP(SUM(D22/(I5-(I5*D18/100))),0)</f>
        <v>2</v>
      </c>
      <c r="J12" s="60"/>
      <c r="K12" s="29"/>
      <c r="L12" s="31"/>
      <c r="M12" s="31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47"/>
    </row>
    <row r="13" spans="1:32">
      <c r="A13" s="29"/>
      <c r="B13" s="88" t="s">
        <v>0</v>
      </c>
      <c r="C13" s="89"/>
      <c r="D13" s="89"/>
      <c r="E13" s="90"/>
      <c r="F13" s="29"/>
      <c r="G13" s="77" t="s">
        <v>141</v>
      </c>
      <c r="H13" s="78"/>
      <c r="I13" s="15">
        <f>SUM(I14/2)</f>
        <v>73</v>
      </c>
      <c r="J13" s="50">
        <v>5</v>
      </c>
      <c r="K13" s="29"/>
      <c r="L13" s="31"/>
      <c r="M13" s="31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47"/>
    </row>
    <row r="14" spans="1:32">
      <c r="A14" s="29"/>
      <c r="B14" s="86" t="s">
        <v>15</v>
      </c>
      <c r="C14" s="87"/>
      <c r="D14" s="12">
        <v>150</v>
      </c>
      <c r="E14" s="61">
        <v>5</v>
      </c>
      <c r="F14" s="29"/>
      <c r="G14" s="77" t="s">
        <v>6</v>
      </c>
      <c r="H14" s="78"/>
      <c r="I14" s="15">
        <f>SUM(D22/(I12))</f>
        <v>146</v>
      </c>
      <c r="J14" s="50">
        <v>5</v>
      </c>
      <c r="K14" s="29"/>
      <c r="L14" s="31"/>
      <c r="M14" s="31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47"/>
    </row>
    <row r="15" spans="1:32">
      <c r="A15" s="29"/>
      <c r="B15" s="54"/>
      <c r="C15" s="26"/>
      <c r="D15" s="26"/>
      <c r="E15" s="55"/>
      <c r="F15" s="29"/>
      <c r="G15" s="77" t="s">
        <v>142</v>
      </c>
      <c r="H15" s="78"/>
      <c r="I15" s="18">
        <f>SUM((I5-I14)/I5)</f>
        <v>0.51197771587743734</v>
      </c>
      <c r="J15" s="50"/>
      <c r="K15" s="29"/>
      <c r="L15" s="31"/>
      <c r="M15" s="31"/>
      <c r="N15" s="62"/>
      <c r="O15" s="62"/>
      <c r="P15" s="29"/>
      <c r="Q15" s="63"/>
      <c r="R15" s="63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47"/>
    </row>
    <row r="16" spans="1:32">
      <c r="A16" s="29"/>
      <c r="B16" s="83" t="s">
        <v>134</v>
      </c>
      <c r="C16" s="84"/>
      <c r="D16" s="84"/>
      <c r="E16" s="85"/>
      <c r="F16" s="29"/>
      <c r="G16" s="77" t="s">
        <v>7</v>
      </c>
      <c r="H16" s="78"/>
      <c r="I16" s="17">
        <f>SUM(I11*I12)</f>
        <v>12</v>
      </c>
      <c r="J16" s="60"/>
      <c r="K16" s="29"/>
      <c r="L16" s="31"/>
      <c r="M16" s="31"/>
      <c r="N16" s="32">
        <f>SUM(I13)</f>
        <v>73</v>
      </c>
      <c r="O16" s="33"/>
      <c r="P16" s="34"/>
      <c r="Q16" s="35">
        <f>SUM(I14)</f>
        <v>146</v>
      </c>
      <c r="R16" s="34"/>
      <c r="S16" s="36">
        <f>SUM(I14)</f>
        <v>146</v>
      </c>
      <c r="T16" s="37"/>
      <c r="U16" s="35">
        <f>SUM(I13)</f>
        <v>73</v>
      </c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47"/>
    </row>
    <row r="17" spans="1:32">
      <c r="A17" s="29"/>
      <c r="B17" s="86" t="s">
        <v>132</v>
      </c>
      <c r="C17" s="87"/>
      <c r="D17" s="11">
        <v>75</v>
      </c>
      <c r="E17" s="64">
        <v>5</v>
      </c>
      <c r="F17" s="29"/>
      <c r="G17" s="77" t="s">
        <v>13</v>
      </c>
      <c r="H17" s="78"/>
      <c r="I17" s="15">
        <f>SUM((I6*(1-D17/100))/D29)</f>
        <v>6.4285714285714288</v>
      </c>
      <c r="J17" s="65">
        <v>5</v>
      </c>
      <c r="K17" s="29"/>
      <c r="L17" s="31"/>
      <c r="M17" s="38"/>
      <c r="N17" s="39"/>
      <c r="O17" s="34"/>
      <c r="P17" s="34"/>
      <c r="Q17" s="39"/>
      <c r="R17" s="34"/>
      <c r="S17" s="40"/>
      <c r="T17" s="37"/>
      <c r="U17" s="39"/>
      <c r="V17" s="37"/>
      <c r="W17" s="29"/>
      <c r="X17" s="29"/>
      <c r="Y17" s="29"/>
      <c r="Z17" s="29"/>
      <c r="AA17" s="29"/>
      <c r="AB17" s="29"/>
      <c r="AC17" s="29"/>
      <c r="AD17" s="29"/>
      <c r="AE17" s="29"/>
      <c r="AF17" s="47"/>
    </row>
    <row r="18" spans="1:32">
      <c r="A18" s="29"/>
      <c r="B18" s="86" t="s">
        <v>133</v>
      </c>
      <c r="C18" s="87"/>
      <c r="D18" s="12">
        <v>50</v>
      </c>
      <c r="E18" s="64">
        <v>5</v>
      </c>
      <c r="F18" s="29"/>
      <c r="G18" s="77" t="s">
        <v>8</v>
      </c>
      <c r="H18" s="78"/>
      <c r="I18" s="19">
        <f>ROUNDUP(SUM(((I12*(D21+I13*3.14*0.5))/D29)/60),0)</f>
        <v>2</v>
      </c>
      <c r="J18" s="66">
        <v>5</v>
      </c>
      <c r="K18" s="29"/>
      <c r="L18" s="31"/>
      <c r="M18" s="41">
        <f>SUM(D21)</f>
        <v>254</v>
      </c>
      <c r="N18" s="29"/>
      <c r="O18" s="29"/>
      <c r="P18" s="29"/>
      <c r="Q18" s="29"/>
      <c r="R18" s="29"/>
      <c r="S18" s="29"/>
      <c r="T18" s="29"/>
      <c r="U18" s="42">
        <f>SUM(I5)</f>
        <v>299.16666666666669</v>
      </c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47"/>
    </row>
    <row r="19" spans="1:32">
      <c r="A19" s="29"/>
      <c r="B19" s="54"/>
      <c r="C19" s="26"/>
      <c r="D19" s="26"/>
      <c r="E19" s="55"/>
      <c r="F19" s="29"/>
      <c r="G19" s="56"/>
      <c r="H19" s="57"/>
      <c r="I19" s="57"/>
      <c r="J19" s="58"/>
      <c r="K19" s="29"/>
      <c r="L19" s="31"/>
      <c r="M19" s="31"/>
      <c r="N19" s="29"/>
      <c r="O19" s="29"/>
      <c r="P19" s="29"/>
      <c r="Q19" s="29"/>
      <c r="R19" s="29"/>
      <c r="S19" s="29"/>
      <c r="T19" s="29"/>
      <c r="U19" s="43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47"/>
    </row>
    <row r="20" spans="1:32">
      <c r="A20" s="29"/>
      <c r="B20" s="83" t="s">
        <v>136</v>
      </c>
      <c r="C20" s="84"/>
      <c r="D20" s="84"/>
      <c r="E20" s="85"/>
      <c r="F20" s="29"/>
      <c r="G20" s="79" t="s">
        <v>4</v>
      </c>
      <c r="H20" s="79"/>
      <c r="I20" s="79"/>
      <c r="J20" s="80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47"/>
    </row>
    <row r="21" spans="1:32">
      <c r="A21" s="29"/>
      <c r="B21" s="86" t="s">
        <v>137</v>
      </c>
      <c r="C21" s="87"/>
      <c r="D21" s="11">
        <v>254</v>
      </c>
      <c r="E21" s="61">
        <v>5</v>
      </c>
      <c r="F21" s="29"/>
      <c r="G21" s="81" t="s">
        <v>9</v>
      </c>
      <c r="H21" s="82"/>
      <c r="I21" s="21">
        <f>SUM(D21*100/I8)</f>
        <v>6248.8245125348194</v>
      </c>
      <c r="J21" s="67">
        <v>5</v>
      </c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47"/>
    </row>
    <row r="22" spans="1:32">
      <c r="A22" s="29"/>
      <c r="B22" s="86" t="s">
        <v>138</v>
      </c>
      <c r="C22" s="87"/>
      <c r="D22" s="11">
        <v>292</v>
      </c>
      <c r="E22" s="61">
        <v>5</v>
      </c>
      <c r="F22" s="29"/>
      <c r="G22" s="77" t="s">
        <v>10</v>
      </c>
      <c r="H22" s="78"/>
      <c r="I22" s="20">
        <f>SUM(D22*100/I8)</f>
        <v>7183.6880222841228</v>
      </c>
      <c r="J22" s="68">
        <v>5</v>
      </c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47"/>
    </row>
    <row r="23" spans="1:32">
      <c r="A23" s="29"/>
      <c r="B23" s="77" t="s">
        <v>251</v>
      </c>
      <c r="C23" s="78"/>
      <c r="D23" s="25">
        <f>SUM(D21*D22)</f>
        <v>74168</v>
      </c>
      <c r="E23" s="69">
        <v>5</v>
      </c>
      <c r="F23" s="29"/>
      <c r="G23" s="77" t="s">
        <v>244</v>
      </c>
      <c r="H23" s="78"/>
      <c r="I23" s="20">
        <f>ROUNDUP(SUM(I21*I22/1000000),0)</f>
        <v>45</v>
      </c>
      <c r="J23" s="70">
        <v>5</v>
      </c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47"/>
    </row>
    <row r="24" spans="1:32">
      <c r="A24" s="29"/>
      <c r="B24" s="77" t="s">
        <v>251</v>
      </c>
      <c r="C24" s="78"/>
      <c r="D24" s="25">
        <f>SUM(D23/10000)</f>
        <v>7.4168000000000003</v>
      </c>
      <c r="E24" s="71" t="s">
        <v>144</v>
      </c>
      <c r="F24" s="29"/>
      <c r="G24" s="77" t="s">
        <v>245</v>
      </c>
      <c r="H24" s="78"/>
      <c r="I24" s="20">
        <f>SUM((3*I21*I22/1024)/1024)</f>
        <v>128.43019238677542</v>
      </c>
      <c r="J24" s="72">
        <v>5</v>
      </c>
      <c r="K24" s="29"/>
      <c r="L24" s="29"/>
      <c r="M24" s="29"/>
      <c r="N24" s="29"/>
      <c r="O24" s="29"/>
      <c r="P24" s="29"/>
      <c r="Q24" s="108">
        <f>SUM(I6)</f>
        <v>200</v>
      </c>
      <c r="R24" s="108"/>
      <c r="S24" s="29"/>
      <c r="T24" s="29"/>
      <c r="U24" s="29"/>
      <c r="V24" s="29"/>
      <c r="W24" s="44">
        <f>SUM(D17/100)</f>
        <v>0.75</v>
      </c>
      <c r="X24" s="29"/>
      <c r="Y24" s="29"/>
      <c r="Z24" s="29"/>
      <c r="AA24" s="29"/>
      <c r="AB24" s="29"/>
      <c r="AC24" s="29"/>
      <c r="AD24" s="29"/>
      <c r="AE24" s="29"/>
      <c r="AF24" s="47"/>
    </row>
    <row r="25" spans="1:32">
      <c r="A25" s="29"/>
      <c r="B25" s="77" t="s">
        <v>251</v>
      </c>
      <c r="C25" s="78"/>
      <c r="D25" s="24">
        <f>SUM(D23/1000000)</f>
        <v>7.4167999999999998E-2</v>
      </c>
      <c r="E25" s="71" t="s">
        <v>143</v>
      </c>
      <c r="F25" s="29"/>
      <c r="G25" s="77" t="s">
        <v>245</v>
      </c>
      <c r="H25" s="78"/>
      <c r="I25" s="13">
        <f>SUM(I24/1024)</f>
        <v>0.12542010975271037</v>
      </c>
      <c r="J25" s="72" t="s">
        <v>145</v>
      </c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47"/>
    </row>
    <row r="26" spans="1:32">
      <c r="A26" s="29"/>
      <c r="B26" s="54"/>
      <c r="C26" s="26"/>
      <c r="D26" s="26"/>
      <c r="E26" s="55"/>
      <c r="F26" s="29"/>
      <c r="G26" s="77" t="s">
        <v>246</v>
      </c>
      <c r="H26" s="78"/>
      <c r="I26" s="20">
        <f>SUM((6*I21*I22/1024)/1024)</f>
        <v>256.86038477355083</v>
      </c>
      <c r="J26" s="72">
        <v>5</v>
      </c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47"/>
    </row>
    <row r="27" spans="1:32">
      <c r="A27" s="29"/>
      <c r="B27" s="103" t="s">
        <v>1</v>
      </c>
      <c r="C27" s="104"/>
      <c r="D27" s="104"/>
      <c r="E27" s="105"/>
      <c r="F27" s="29"/>
      <c r="G27" s="91"/>
      <c r="H27" s="92"/>
      <c r="I27" s="57"/>
      <c r="J27" s="58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47"/>
    </row>
    <row r="28" spans="1:32">
      <c r="A28" s="29"/>
      <c r="B28" s="101" t="s">
        <v>2</v>
      </c>
      <c r="C28" s="102"/>
      <c r="D28" s="11">
        <v>28</v>
      </c>
      <c r="E28" s="73">
        <v>5</v>
      </c>
      <c r="F28" s="29"/>
      <c r="G28" s="88" t="s">
        <v>19</v>
      </c>
      <c r="H28" s="89"/>
      <c r="I28" s="89"/>
      <c r="J28" s="90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47"/>
    </row>
    <row r="29" spans="1:32">
      <c r="A29" s="29"/>
      <c r="B29" s="77"/>
      <c r="C29" s="78"/>
      <c r="D29" s="24">
        <f>SUM(D28/3.6)</f>
        <v>7.7777777777777777</v>
      </c>
      <c r="E29" s="74">
        <v>5</v>
      </c>
      <c r="F29" s="29"/>
      <c r="G29" s="77" t="s">
        <v>20</v>
      </c>
      <c r="H29" s="78"/>
      <c r="I29" s="26">
        <f>CEILING((D29*100/I8),100)</f>
        <v>200</v>
      </c>
      <c r="J29" s="55" t="s">
        <v>21</v>
      </c>
      <c r="K29" s="29"/>
      <c r="L29" s="29"/>
      <c r="M29" s="29"/>
      <c r="N29" s="29"/>
      <c r="O29" s="29"/>
      <c r="P29" s="29"/>
      <c r="Q29" s="29"/>
      <c r="R29" s="29"/>
      <c r="S29" s="45">
        <f>SUM(I15)</f>
        <v>0.51197771587743734</v>
      </c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47"/>
    </row>
    <row r="30" spans="1:32">
      <c r="A30" s="29"/>
      <c r="B30" s="56"/>
      <c r="C30" s="57"/>
      <c r="D30" s="57"/>
      <c r="E30" s="58"/>
      <c r="F30" s="29"/>
      <c r="G30" s="91"/>
      <c r="H30" s="92"/>
      <c r="I30" s="57"/>
      <c r="J30" s="58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47"/>
    </row>
    <row r="31" spans="1:32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47"/>
    </row>
    <row r="32" spans="1:32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47"/>
    </row>
    <row r="33" spans="1:32">
      <c r="A33" s="29"/>
      <c r="B33" s="29"/>
      <c r="C33" s="29"/>
      <c r="D33" s="29"/>
      <c r="E33" s="47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47"/>
    </row>
    <row r="34" spans="1:32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47"/>
    </row>
    <row r="35" spans="1:32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47"/>
    </row>
    <row r="36" spans="1:32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47"/>
    </row>
    <row r="37" spans="1:32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47"/>
    </row>
    <row r="38" spans="1:32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47"/>
    </row>
    <row r="39" spans="1:32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47"/>
    </row>
    <row r="40" spans="1:32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47"/>
    </row>
    <row r="41" spans="1:32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47"/>
    </row>
    <row r="42" spans="1:32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47"/>
      <c r="AF42" s="47"/>
    </row>
    <row r="43" spans="1:32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47"/>
      <c r="AF43" s="47"/>
    </row>
    <row r="44" spans="1:32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47"/>
      <c r="AF44" s="47"/>
    </row>
    <row r="45" spans="1:32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47"/>
      <c r="AF45" s="47"/>
    </row>
    <row r="46" spans="1:32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47"/>
      <c r="AF46" s="47"/>
    </row>
    <row r="47" spans="1:32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47"/>
      <c r="AF47" s="47"/>
    </row>
    <row r="48" spans="1:32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47"/>
      <c r="AF48" s="47"/>
    </row>
    <row r="49" spans="1:32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47"/>
      <c r="AF49" s="47"/>
    </row>
    <row r="50" spans="1:32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47"/>
      <c r="AF50" s="47"/>
    </row>
    <row r="51" spans="1:32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47"/>
      <c r="AF51" s="47"/>
    </row>
    <row r="52" spans="1:32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47"/>
      <c r="AF52" s="47"/>
    </row>
    <row r="53" spans="1:32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47"/>
      <c r="AF53" s="47"/>
    </row>
    <row r="54" spans="1:32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47"/>
      <c r="AF54" s="47"/>
    </row>
    <row r="55" spans="1:32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47"/>
      <c r="AF55" s="47"/>
    </row>
    <row r="56" spans="1:32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47"/>
      <c r="AF56" s="47"/>
    </row>
  </sheetData>
  <sheetProtection password="B662" sheet="1" objects="1" scenarios="1"/>
  <dataConsolidate/>
  <mergeCells count="54">
    <mergeCell ref="L2:T2"/>
    <mergeCell ref="U2:V2"/>
    <mergeCell ref="B24:C24"/>
    <mergeCell ref="Q24:R24"/>
    <mergeCell ref="S7:U7"/>
    <mergeCell ref="G14:H14"/>
    <mergeCell ref="L4:Y4"/>
    <mergeCell ref="V11:Y11"/>
    <mergeCell ref="U10:Y10"/>
    <mergeCell ref="L5:Y5"/>
    <mergeCell ref="B29:C29"/>
    <mergeCell ref="B5:C5"/>
    <mergeCell ref="B6:C6"/>
    <mergeCell ref="B4:E4"/>
    <mergeCell ref="B28:C28"/>
    <mergeCell ref="B7:C7"/>
    <mergeCell ref="B8:C8"/>
    <mergeCell ref="B10:E10"/>
    <mergeCell ref="B11:C11"/>
    <mergeCell ref="B13:E13"/>
    <mergeCell ref="B14:C14"/>
    <mergeCell ref="B16:E16"/>
    <mergeCell ref="B17:C17"/>
    <mergeCell ref="B27:E27"/>
    <mergeCell ref="B23:C23"/>
    <mergeCell ref="B18:C18"/>
    <mergeCell ref="G28:J28"/>
    <mergeCell ref="G29:H29"/>
    <mergeCell ref="G30:H30"/>
    <mergeCell ref="G4:J4"/>
    <mergeCell ref="G7:H7"/>
    <mergeCell ref="G8:H8"/>
    <mergeCell ref="G10:J10"/>
    <mergeCell ref="G5:H5"/>
    <mergeCell ref="G6:H6"/>
    <mergeCell ref="G11:H11"/>
    <mergeCell ref="G12:H12"/>
    <mergeCell ref="G13:H13"/>
    <mergeCell ref="G15:H15"/>
    <mergeCell ref="G24:H24"/>
    <mergeCell ref="G25:H25"/>
    <mergeCell ref="G27:H27"/>
    <mergeCell ref="B25:C25"/>
    <mergeCell ref="G26:H26"/>
    <mergeCell ref="G16:H16"/>
    <mergeCell ref="G17:H17"/>
    <mergeCell ref="G18:H18"/>
    <mergeCell ref="G20:J20"/>
    <mergeCell ref="G21:H21"/>
    <mergeCell ref="G22:H22"/>
    <mergeCell ref="G23:H23"/>
    <mergeCell ref="B20:E20"/>
    <mergeCell ref="B21:C21"/>
    <mergeCell ref="B22:C22"/>
  </mergeCells>
  <dataValidations count="2">
    <dataValidation type="custom" errorStyle="warning" showInputMessage="1" showErrorMessage="1" errorTitle="Donnée incorrecte" error="Le recouvrement longitudinal théorique doit être supérieur à 50%.Pour une restitution photogrammétrique de qualité, nous vous recommandons la valeur de 75%." sqref="D17">
      <formula1>D17&gt;50</formula1>
    </dataValidation>
    <dataValidation type="custom" errorStyle="warning" allowBlank="1" showInputMessage="1" showErrorMessage="1" errorTitle="Attention" error="Pour une restitution photogrammétrique de qualité, nous vous recommandons un recouvrement latéral &gt;30%." sqref="D18">
      <formula1>D18&gt;29</formula1>
    </dataValidation>
  </dataValidations>
  <pageMargins left="0.7" right="0.7" top="0.75" bottom="0.75" header="0.3" footer="0.3"/>
  <pageSetup paperSize="9" orientation="landscape" horizontalDpi="4294967293" verticalDpi="1200" r:id="rId1"/>
  <ignoredErrors>
    <ignoredError sqref="D5:D8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:AD37"/>
  <sheetViews>
    <sheetView zoomScale="98" zoomScaleNormal="98" workbookViewId="0">
      <selection activeCell="F24" sqref="F24"/>
    </sheetView>
  </sheetViews>
  <sheetFormatPr baseColWidth="10" defaultRowHeight="15"/>
  <cols>
    <col min="1" max="1" width="10.5703125" customWidth="1"/>
    <col min="3" max="3" width="19.42578125" customWidth="1"/>
    <col min="4" max="4" width="10.140625" customWidth="1"/>
    <col min="6" max="6" width="11.5703125" customWidth="1"/>
    <col min="10" max="10" width="7" customWidth="1"/>
    <col min="11" max="12" width="5" customWidth="1"/>
    <col min="13" max="13" width="15.5703125" customWidth="1"/>
    <col min="14" max="14" width="12.5703125" customWidth="1"/>
    <col min="15" max="15" width="11" customWidth="1"/>
    <col min="16" max="16" width="4.7109375" customWidth="1"/>
    <col min="18" max="18" width="20.5703125" customWidth="1"/>
    <col min="20" max="20" width="9.7109375" customWidth="1"/>
    <col min="21" max="21" width="7.28515625" customWidth="1"/>
    <col min="26" max="26" width="11.42578125" customWidth="1"/>
  </cols>
  <sheetData>
    <row r="1" spans="1:30" ht="11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7.25" customHeight="1">
      <c r="A2" s="1"/>
      <c r="B2" s="1"/>
      <c r="C2" s="1"/>
      <c r="D2" s="1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>
      <c r="A3" s="1"/>
      <c r="B3" s="1"/>
      <c r="C3" s="1"/>
      <c r="D3" s="1"/>
      <c r="E3" s="1"/>
      <c r="F3" s="1"/>
      <c r="G3" s="1"/>
      <c r="H3" s="1"/>
      <c r="I3" s="115"/>
      <c r="J3" s="115"/>
      <c r="K3" s="115"/>
      <c r="L3" s="115"/>
      <c r="M3" s="11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>
      <c r="A5" s="1"/>
      <c r="B5" s="1"/>
      <c r="C5" s="1"/>
      <c r="D5" s="1"/>
      <c r="E5" s="1"/>
      <c r="F5" s="1"/>
      <c r="G5" s="1"/>
      <c r="H5" s="1"/>
      <c r="I5" s="115"/>
      <c r="J5" s="115"/>
      <c r="K5" s="115"/>
      <c r="L5" s="115"/>
      <c r="M5" s="115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>
      <c r="A6" s="1"/>
      <c r="B6" s="1"/>
      <c r="C6" s="1"/>
      <c r="D6" s="1"/>
      <c r="E6" s="1"/>
      <c r="F6" s="1"/>
      <c r="G6" s="1"/>
      <c r="H6" s="1"/>
      <c r="I6" s="1"/>
      <c r="J6" s="115"/>
      <c r="K6" s="115"/>
      <c r="L6" s="115"/>
      <c r="M6" s="115"/>
      <c r="N6" s="115"/>
      <c r="O6" s="1"/>
      <c r="P6" s="5"/>
      <c r="Q6" s="1"/>
      <c r="R6" s="1"/>
      <c r="S6" s="1"/>
      <c r="T6" s="1"/>
      <c r="U6" s="5"/>
      <c r="V6" s="5"/>
      <c r="W6" s="1"/>
      <c r="X6" s="1"/>
      <c r="Y6" s="1"/>
      <c r="Z6" s="1"/>
      <c r="AA6" s="1"/>
      <c r="AB6" s="1"/>
      <c r="AC6" s="1"/>
      <c r="AD6" s="1"/>
    </row>
    <row r="7" spans="1:30">
      <c r="A7" s="1"/>
      <c r="B7" s="1"/>
      <c r="C7" s="1"/>
      <c r="D7" s="1"/>
      <c r="E7" s="1"/>
      <c r="F7" s="1"/>
      <c r="G7" s="1"/>
      <c r="H7" s="1"/>
      <c r="I7" s="6"/>
      <c r="J7" s="116"/>
      <c r="K7" s="116"/>
      <c r="L7" s="2"/>
      <c r="M7" s="2"/>
      <c r="N7" s="3"/>
      <c r="O7" s="1"/>
      <c r="P7" s="5"/>
      <c r="Q7" s="1"/>
      <c r="R7" s="1"/>
      <c r="S7" s="1"/>
      <c r="T7" s="1"/>
      <c r="U7" s="5"/>
      <c r="V7" s="5"/>
      <c r="W7" s="1"/>
      <c r="X7" s="1"/>
      <c r="Y7" s="1"/>
      <c r="Z7" s="1"/>
      <c r="AA7" s="1"/>
      <c r="AB7" s="1"/>
      <c r="AC7" s="1"/>
      <c r="AD7" s="1"/>
    </row>
    <row r="8" spans="1:30" ht="5.25" customHeight="1">
      <c r="A8" s="1"/>
      <c r="B8" s="1"/>
      <c r="C8" s="1"/>
      <c r="D8" s="1"/>
      <c r="E8" s="1"/>
      <c r="F8" s="1"/>
      <c r="G8" s="1"/>
      <c r="H8" s="1"/>
      <c r="I8" s="1"/>
      <c r="J8" s="116"/>
      <c r="K8" s="116"/>
      <c r="L8" s="2"/>
      <c r="M8" s="2"/>
      <c r="N8" s="4"/>
      <c r="O8" s="1"/>
      <c r="P8" s="5"/>
      <c r="Q8" s="1"/>
      <c r="R8" s="1"/>
      <c r="S8" s="1"/>
      <c r="T8" s="1"/>
      <c r="U8" s="5"/>
      <c r="V8" s="5"/>
      <c r="W8" s="1"/>
      <c r="X8" s="1"/>
      <c r="Y8" s="1"/>
      <c r="Z8" s="1"/>
      <c r="AA8" s="1"/>
      <c r="AB8" s="1"/>
      <c r="AC8" s="1"/>
      <c r="AD8" s="1"/>
    </row>
    <row r="9" spans="1:30">
      <c r="A9" s="1"/>
      <c r="B9" s="1"/>
      <c r="C9" s="1"/>
      <c r="D9" s="1"/>
      <c r="E9" s="1"/>
      <c r="F9" s="7" t="s">
        <v>18</v>
      </c>
      <c r="G9" s="1"/>
      <c r="H9" s="1"/>
      <c r="I9" s="1"/>
      <c r="J9" s="1"/>
      <c r="K9" s="1"/>
      <c r="L9" s="1"/>
      <c r="M9" s="1"/>
      <c r="N9" s="1"/>
      <c r="O9" s="1"/>
      <c r="P9" s="5"/>
      <c r="Q9" s="1"/>
      <c r="R9" s="1"/>
      <c r="S9" s="1"/>
      <c r="T9" s="1"/>
      <c r="U9" s="5"/>
      <c r="V9" s="5"/>
      <c r="W9" s="1"/>
      <c r="X9" s="1"/>
      <c r="Y9" s="1"/>
      <c r="Z9" s="1"/>
      <c r="AA9" s="1"/>
      <c r="AB9" s="1"/>
      <c r="AC9" s="1"/>
      <c r="AD9" s="1"/>
    </row>
    <row r="10" spans="1:30" ht="4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5"/>
      <c r="Q10" s="1"/>
      <c r="R10" s="1"/>
      <c r="S10" s="1"/>
      <c r="T10" s="1"/>
      <c r="U10" s="5"/>
      <c r="V10" s="5"/>
      <c r="W10" s="1"/>
      <c r="X10" s="1"/>
      <c r="Y10" s="1"/>
      <c r="Z10" s="1"/>
      <c r="AA10" s="1"/>
      <c r="AB10" s="1"/>
      <c r="AC10" s="1"/>
      <c r="AD10" s="1"/>
    </row>
    <row r="11" spans="1:30">
      <c r="A11" s="1"/>
      <c r="B11" s="1"/>
      <c r="C11" s="1"/>
      <c r="D11" s="1"/>
      <c r="E11" s="1"/>
      <c r="F11" s="8">
        <f>(ROUNDUP(SUM(DronesImaging_mission_planning!D21/(DronesImaging_mission_planning!I5-(DronesImaging_mission_planning!I5*DronesImaging_mission_planning!D18/100))),0))*2</f>
        <v>4</v>
      </c>
      <c r="G11" s="1"/>
      <c r="H11" s="1"/>
      <c r="I11" s="1"/>
      <c r="J11" s="1"/>
      <c r="K11" s="1"/>
      <c r="L11" s="1"/>
      <c r="M11" s="1"/>
      <c r="N11" s="1"/>
      <c r="O11" s="1"/>
      <c r="P11" s="5"/>
      <c r="Q11" s="1"/>
      <c r="R11" s="1"/>
      <c r="S11" s="1"/>
      <c r="T11" s="1"/>
      <c r="U11" s="5"/>
      <c r="V11" s="5"/>
      <c r="W11" s="1"/>
      <c r="X11" s="1"/>
      <c r="Y11" s="1"/>
      <c r="Z11" s="1"/>
      <c r="AA11" s="1"/>
      <c r="AB11" s="1"/>
      <c r="AC11" s="1"/>
      <c r="AD11" s="1"/>
    </row>
    <row r="12" spans="1:30" ht="6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5"/>
      <c r="Q12" s="1"/>
      <c r="R12" s="1"/>
      <c r="S12" s="1"/>
      <c r="T12" s="1"/>
      <c r="U12" s="5"/>
      <c r="V12" s="5"/>
      <c r="W12" s="1"/>
      <c r="X12" s="1"/>
      <c r="Y12" s="1"/>
      <c r="Z12" s="1"/>
      <c r="AA12" s="1"/>
      <c r="AB12" s="1"/>
      <c r="AC12" s="1"/>
      <c r="AD12" s="1"/>
    </row>
    <row r="13" spans="1:30">
      <c r="A13" s="1"/>
      <c r="B13" s="1"/>
      <c r="C13" s="1"/>
      <c r="D13" s="1"/>
      <c r="E13" s="1"/>
      <c r="F13" s="9">
        <f>SUM(DronesImaging_mission_planning!I12*2)</f>
        <v>4</v>
      </c>
      <c r="G13" s="1"/>
      <c r="H13" s="1"/>
      <c r="J13" s="1"/>
      <c r="K13" s="1"/>
      <c r="L13" s="1"/>
      <c r="M13" s="1"/>
      <c r="N13" s="1"/>
      <c r="O13" s="1"/>
      <c r="P13" s="5"/>
      <c r="Q13" s="1"/>
      <c r="R13" s="1"/>
      <c r="S13" s="1"/>
      <c r="T13" s="1"/>
      <c r="U13" s="5"/>
      <c r="V13" s="5"/>
      <c r="W13" s="1"/>
      <c r="X13" s="1"/>
      <c r="Y13" s="1"/>
      <c r="Z13" s="1"/>
      <c r="AA13" s="1"/>
      <c r="AB13" s="1"/>
      <c r="AC13" s="1"/>
      <c r="AD13" s="1"/>
    </row>
    <row r="14" spans="1:30" ht="5.25" customHeight="1">
      <c r="A14" s="1"/>
      <c r="B14" s="5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>
      <c r="A15" s="1"/>
      <c r="B15" s="5"/>
      <c r="C15" s="1"/>
      <c r="D15" s="1"/>
      <c r="E15" s="1"/>
      <c r="F15" s="10">
        <f>SUM(DronesImaging_mission_planning!I13)</f>
        <v>73</v>
      </c>
      <c r="G15" s="1"/>
      <c r="H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6.75" customHeight="1">
      <c r="A16" s="1"/>
      <c r="B16" s="5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>
      <c r="A17" s="1"/>
      <c r="B17" s="5"/>
      <c r="C17" s="1"/>
      <c r="D17" s="1"/>
      <c r="E17" s="1"/>
      <c r="F17" s="10">
        <f>(DronesImaging_mission_planning!D21/(ROUNDUP(SUM(DronesImaging_mission_planning!D21/(DronesImaging_mission_planning!I5-(DronesImaging_mission_planning!I5*DronesImaging_mission_planning!D18/100))),0)))/2</f>
        <v>63.5</v>
      </c>
      <c r="G17" s="1"/>
      <c r="H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>
      <c r="A18" s="1"/>
      <c r="B18" s="5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>
      <c r="A19" s="1"/>
      <c r="B19" s="5"/>
      <c r="C19" s="1"/>
      <c r="D19" s="1"/>
      <c r="E19" s="1"/>
      <c r="F19" s="1"/>
      <c r="G19" s="1"/>
      <c r="H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>
      <c r="A20" s="1"/>
      <c r="B20" s="5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>
      <c r="A21" s="1"/>
      <c r="B21" s="5"/>
      <c r="C21" s="1"/>
      <c r="D21" s="1"/>
      <c r="E21" s="1"/>
      <c r="F21" s="1"/>
      <c r="G21" s="1"/>
      <c r="H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>
      <c r="A22" s="1"/>
      <c r="B22" s="5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>
      <c r="A23" s="1"/>
      <c r="B23" s="5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>
      <c r="A24" s="1"/>
      <c r="B24" s="5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>
      <c r="A25" s="1"/>
      <c r="B25" s="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>
      <c r="A26" s="1"/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>
      <c r="A27" s="1"/>
      <c r="B27" s="5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>
      <c r="B37" s="5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</sheetData>
  <sheetProtection password="B662" sheet="1" objects="1" scenarios="1"/>
  <mergeCells count="6">
    <mergeCell ref="E2:O2"/>
    <mergeCell ref="I5:M5"/>
    <mergeCell ref="J6:N6"/>
    <mergeCell ref="J7:K7"/>
    <mergeCell ref="J8:K8"/>
    <mergeCell ref="I3:M3"/>
  </mergeCells>
  <pageMargins left="0.7" right="0.7" top="0.75" bottom="0.75" header="0.3" footer="0.3"/>
  <pageSetup paperSize="9" orientation="landscape" horizontalDpi="4294967293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:S223"/>
  <sheetViews>
    <sheetView topLeftCell="J208" workbookViewId="0">
      <selection activeCell="S223" sqref="A1:S223"/>
    </sheetView>
  </sheetViews>
  <sheetFormatPr baseColWidth="10" defaultRowHeight="15"/>
  <cols>
    <col min="1" max="1" width="1.85546875" customWidth="1"/>
    <col min="3" max="3" width="6.140625" customWidth="1"/>
    <col min="4" max="4" width="30.7109375" customWidth="1"/>
    <col min="5" max="5" width="15.140625" customWidth="1"/>
  </cols>
  <sheetData>
    <row r="1" spans="1:19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</row>
    <row r="2" spans="1:19" ht="45">
      <c r="A2" s="47"/>
      <c r="B2" s="47"/>
      <c r="C2" s="47"/>
      <c r="D2" s="47"/>
      <c r="E2" s="75" t="s">
        <v>23</v>
      </c>
      <c r="F2" s="75" t="s">
        <v>24</v>
      </c>
      <c r="G2" s="75" t="s">
        <v>25</v>
      </c>
      <c r="H2" s="75" t="s">
        <v>26</v>
      </c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19">
      <c r="A3" s="47"/>
      <c r="B3" s="47"/>
      <c r="C3" s="76">
        <v>1</v>
      </c>
      <c r="D3" s="76" t="s">
        <v>94</v>
      </c>
      <c r="E3" s="47">
        <v>22.3</v>
      </c>
      <c r="F3" s="47">
        <v>14.9</v>
      </c>
      <c r="G3" s="47">
        <v>5184</v>
      </c>
      <c r="H3" s="47">
        <v>3456</v>
      </c>
      <c r="I3" s="47"/>
      <c r="J3" s="47">
        <f t="shared" ref="J3:J34" si="0">SUM(H3*G3)</f>
        <v>17915904</v>
      </c>
      <c r="K3" s="47"/>
      <c r="L3" s="47"/>
      <c r="M3" s="47"/>
      <c r="N3" s="47"/>
      <c r="O3" s="47"/>
      <c r="P3" s="47"/>
      <c r="Q3" s="47"/>
      <c r="R3" s="47"/>
      <c r="S3" s="47"/>
    </row>
    <row r="4" spans="1:19">
      <c r="A4" s="47"/>
      <c r="B4" s="47"/>
      <c r="C4" s="76">
        <v>2</v>
      </c>
      <c r="D4" s="76" t="s">
        <v>79</v>
      </c>
      <c r="E4" s="47">
        <v>22.3</v>
      </c>
      <c r="F4" s="47">
        <v>14.9</v>
      </c>
      <c r="G4" s="47">
        <v>5184</v>
      </c>
      <c r="H4" s="47">
        <v>3456</v>
      </c>
      <c r="I4" s="47"/>
      <c r="J4" s="47">
        <f t="shared" si="0"/>
        <v>17915904</v>
      </c>
      <c r="K4" s="47"/>
      <c r="L4" s="47"/>
      <c r="M4" s="47"/>
      <c r="N4" s="47"/>
      <c r="O4" s="47"/>
      <c r="P4" s="47"/>
      <c r="Q4" s="47"/>
      <c r="R4" s="47"/>
      <c r="S4" s="47"/>
    </row>
    <row r="5" spans="1:19">
      <c r="A5" s="47"/>
      <c r="B5" s="47"/>
      <c r="C5" s="76">
        <v>3</v>
      </c>
      <c r="D5" s="76" t="s">
        <v>109</v>
      </c>
      <c r="E5" s="47">
        <v>36</v>
      </c>
      <c r="F5" s="47">
        <v>24</v>
      </c>
      <c r="G5" s="47">
        <v>5184</v>
      </c>
      <c r="H5" s="47">
        <v>3456</v>
      </c>
      <c r="I5" s="47"/>
      <c r="J5" s="47">
        <f t="shared" si="0"/>
        <v>17915904</v>
      </c>
      <c r="K5" s="47"/>
      <c r="L5" s="47"/>
      <c r="M5" s="47"/>
      <c r="N5" s="47"/>
      <c r="O5" s="47"/>
      <c r="P5" s="47"/>
      <c r="Q5" s="47"/>
      <c r="R5" s="47"/>
      <c r="S5" s="47"/>
    </row>
    <row r="6" spans="1:19">
      <c r="A6" s="47"/>
      <c r="B6" s="47"/>
      <c r="C6" s="76">
        <v>4</v>
      </c>
      <c r="D6" s="76" t="s">
        <v>22</v>
      </c>
      <c r="E6" s="47">
        <v>36</v>
      </c>
      <c r="F6" s="47">
        <v>24</v>
      </c>
      <c r="G6" s="47">
        <v>5616</v>
      </c>
      <c r="H6" s="47">
        <v>3744</v>
      </c>
      <c r="I6" s="47"/>
      <c r="J6" s="47">
        <f t="shared" si="0"/>
        <v>21026304</v>
      </c>
      <c r="K6" s="47"/>
      <c r="L6" s="47"/>
      <c r="M6" s="47"/>
      <c r="N6" s="47"/>
      <c r="O6" s="47"/>
      <c r="P6" s="47"/>
      <c r="Q6" s="47"/>
      <c r="R6" s="47"/>
      <c r="S6" s="47"/>
    </row>
    <row r="7" spans="1:19">
      <c r="A7" s="47"/>
      <c r="B7" s="47"/>
      <c r="C7" s="76">
        <v>5</v>
      </c>
      <c r="D7" s="76" t="s">
        <v>111</v>
      </c>
      <c r="E7" s="47">
        <v>36</v>
      </c>
      <c r="F7" s="47">
        <v>24</v>
      </c>
      <c r="G7" s="47">
        <v>5760</v>
      </c>
      <c r="H7" s="47">
        <v>3840</v>
      </c>
      <c r="I7" s="47"/>
      <c r="J7" s="47">
        <f t="shared" si="0"/>
        <v>22118400</v>
      </c>
      <c r="K7" s="47"/>
      <c r="L7" s="47"/>
      <c r="M7" s="47"/>
      <c r="N7" s="47"/>
      <c r="O7" s="47"/>
      <c r="P7" s="47"/>
      <c r="Q7" s="47"/>
      <c r="R7" s="47"/>
      <c r="S7" s="47"/>
    </row>
    <row r="8" spans="1:19">
      <c r="A8" s="47"/>
      <c r="B8" s="47"/>
      <c r="C8" s="76">
        <v>6</v>
      </c>
      <c r="D8" s="76" t="s">
        <v>110</v>
      </c>
      <c r="E8" s="47">
        <v>22.3</v>
      </c>
      <c r="F8" s="47">
        <v>14.9</v>
      </c>
      <c r="G8" s="47">
        <v>5184</v>
      </c>
      <c r="H8" s="47">
        <v>3456</v>
      </c>
      <c r="I8" s="47"/>
      <c r="J8" s="47">
        <f t="shared" si="0"/>
        <v>17915904</v>
      </c>
      <c r="K8" s="47"/>
      <c r="L8" s="47"/>
      <c r="M8" s="47"/>
      <c r="N8" s="47"/>
      <c r="O8" s="47"/>
      <c r="P8" s="47"/>
      <c r="Q8" s="47"/>
      <c r="R8" s="47"/>
      <c r="S8" s="47"/>
    </row>
    <row r="9" spans="1:19">
      <c r="A9" s="47"/>
      <c r="B9" s="47"/>
      <c r="C9" s="76">
        <v>7</v>
      </c>
      <c r="D9" s="76" t="s">
        <v>108</v>
      </c>
      <c r="E9" s="47">
        <v>22.3</v>
      </c>
      <c r="F9" s="47">
        <v>14.9</v>
      </c>
      <c r="G9" s="47">
        <v>5184</v>
      </c>
      <c r="H9" s="47">
        <v>3456</v>
      </c>
      <c r="I9" s="47"/>
      <c r="J9" s="47">
        <f t="shared" si="0"/>
        <v>17915904</v>
      </c>
      <c r="K9" s="47"/>
      <c r="L9" s="47"/>
      <c r="M9" s="47"/>
      <c r="N9" s="47"/>
      <c r="O9" s="47"/>
      <c r="P9" s="47"/>
      <c r="Q9" s="47"/>
      <c r="R9" s="47"/>
      <c r="S9" s="47"/>
    </row>
    <row r="10" spans="1:19">
      <c r="A10" s="47"/>
      <c r="B10" s="47"/>
      <c r="C10" s="76">
        <v>8</v>
      </c>
      <c r="D10" s="76" t="s">
        <v>27</v>
      </c>
      <c r="E10" s="47">
        <v>36</v>
      </c>
      <c r="F10" s="47">
        <v>24</v>
      </c>
      <c r="G10" s="47">
        <v>5472</v>
      </c>
      <c r="H10" s="47">
        <v>3648</v>
      </c>
      <c r="I10" s="47"/>
      <c r="J10" s="47">
        <f t="shared" si="0"/>
        <v>19961856</v>
      </c>
      <c r="K10" s="47"/>
      <c r="L10" s="47"/>
      <c r="M10" s="47"/>
      <c r="N10" s="47"/>
      <c r="O10" s="47"/>
      <c r="P10" s="47"/>
      <c r="Q10" s="47"/>
      <c r="R10" s="47"/>
      <c r="S10" s="47"/>
    </row>
    <row r="11" spans="1:19">
      <c r="A11" s="47"/>
      <c r="B11" s="47"/>
      <c r="C11" s="76">
        <v>9</v>
      </c>
      <c r="D11" s="76" t="s">
        <v>95</v>
      </c>
      <c r="E11" s="47">
        <v>22.3</v>
      </c>
      <c r="F11" s="47">
        <v>14.9</v>
      </c>
      <c r="G11" s="47">
        <v>5184</v>
      </c>
      <c r="H11" s="47">
        <v>3456</v>
      </c>
      <c r="I11" s="47"/>
      <c r="J11" s="47">
        <f t="shared" si="0"/>
        <v>17915904</v>
      </c>
      <c r="K11" s="47"/>
      <c r="L11" s="47"/>
      <c r="M11" s="47"/>
      <c r="N11" s="47"/>
      <c r="O11" s="47"/>
      <c r="P11" s="47"/>
      <c r="Q11" s="47"/>
      <c r="R11" s="47"/>
      <c r="S11" s="47"/>
    </row>
    <row r="12" spans="1:19">
      <c r="A12" s="47"/>
      <c r="B12" s="47"/>
      <c r="C12" s="76">
        <v>10</v>
      </c>
      <c r="D12" s="76" t="s">
        <v>93</v>
      </c>
      <c r="E12" s="47">
        <v>22.5</v>
      </c>
      <c r="F12" s="47">
        <v>15</v>
      </c>
      <c r="G12" s="47">
        <v>5472</v>
      </c>
      <c r="H12" s="47">
        <v>3648</v>
      </c>
      <c r="I12" s="47"/>
      <c r="J12" s="47">
        <f t="shared" si="0"/>
        <v>19961856</v>
      </c>
      <c r="K12" s="47"/>
      <c r="L12" s="47"/>
      <c r="M12" s="47"/>
      <c r="N12" s="47"/>
      <c r="O12" s="47"/>
      <c r="P12" s="47"/>
      <c r="Q12" s="47"/>
      <c r="R12" s="47"/>
      <c r="S12" s="47"/>
    </row>
    <row r="13" spans="1:19">
      <c r="A13" s="47"/>
      <c r="B13" s="47"/>
      <c r="C13" s="76">
        <v>11</v>
      </c>
      <c r="D13" s="76" t="s">
        <v>107</v>
      </c>
      <c r="E13" s="47">
        <v>22.3</v>
      </c>
      <c r="F13" s="47">
        <v>14.9</v>
      </c>
      <c r="G13" s="47">
        <v>5184</v>
      </c>
      <c r="H13" s="47">
        <v>3456</v>
      </c>
      <c r="I13" s="47"/>
      <c r="J13" s="47">
        <f t="shared" si="0"/>
        <v>17915904</v>
      </c>
      <c r="K13" s="47"/>
      <c r="L13" s="47"/>
      <c r="M13" s="47"/>
      <c r="N13" s="47"/>
      <c r="O13" s="47"/>
      <c r="P13" s="47"/>
      <c r="Q13" s="47"/>
      <c r="R13" s="47"/>
      <c r="S13" s="47"/>
    </row>
    <row r="14" spans="1:19">
      <c r="A14" s="47"/>
      <c r="B14" s="47"/>
      <c r="C14" s="76">
        <v>12</v>
      </c>
      <c r="D14" s="76" t="s">
        <v>122</v>
      </c>
      <c r="E14" s="47">
        <v>36</v>
      </c>
      <c r="F14" s="47">
        <v>24</v>
      </c>
      <c r="G14" s="47">
        <v>5184</v>
      </c>
      <c r="H14" s="47">
        <v>3456</v>
      </c>
      <c r="I14" s="47"/>
      <c r="J14" s="47">
        <f t="shared" si="0"/>
        <v>17915904</v>
      </c>
      <c r="K14" s="47"/>
      <c r="L14" s="47"/>
      <c r="M14" s="47"/>
      <c r="N14" s="47"/>
      <c r="O14" s="47"/>
      <c r="P14" s="47"/>
      <c r="Q14" s="47"/>
      <c r="R14" s="47"/>
      <c r="S14" s="47"/>
    </row>
    <row r="15" spans="1:19">
      <c r="A15" s="47"/>
      <c r="B15" s="47"/>
      <c r="C15" s="76">
        <v>13</v>
      </c>
      <c r="D15" s="76" t="s">
        <v>114</v>
      </c>
      <c r="E15" s="47">
        <v>6.17</v>
      </c>
      <c r="F15" s="47">
        <v>4.55</v>
      </c>
      <c r="G15" s="47">
        <v>4608</v>
      </c>
      <c r="H15" s="47">
        <v>3456</v>
      </c>
      <c r="I15" s="47"/>
      <c r="J15" s="47">
        <f t="shared" si="0"/>
        <v>15925248</v>
      </c>
      <c r="K15" s="47"/>
      <c r="L15" s="47"/>
      <c r="M15" s="47"/>
      <c r="N15" s="47"/>
      <c r="O15" s="47"/>
      <c r="P15" s="47"/>
      <c r="Q15" s="47"/>
      <c r="R15" s="47"/>
      <c r="S15" s="47"/>
    </row>
    <row r="16" spans="1:19">
      <c r="A16" s="47"/>
      <c r="B16" s="47"/>
      <c r="C16" s="76">
        <v>14</v>
      </c>
      <c r="D16" s="76" t="s">
        <v>100</v>
      </c>
      <c r="E16" s="47">
        <v>6.17</v>
      </c>
      <c r="F16" s="47">
        <v>4.55</v>
      </c>
      <c r="G16" s="47">
        <v>4608</v>
      </c>
      <c r="H16" s="47">
        <v>3456</v>
      </c>
      <c r="I16" s="47"/>
      <c r="J16" s="47">
        <f t="shared" si="0"/>
        <v>15925248</v>
      </c>
      <c r="K16" s="47"/>
      <c r="L16" s="47"/>
      <c r="M16" s="47"/>
      <c r="N16" s="47"/>
      <c r="O16" s="47"/>
      <c r="P16" s="47"/>
      <c r="Q16" s="47"/>
      <c r="R16" s="47"/>
      <c r="S16" s="47"/>
    </row>
    <row r="17" spans="1:19">
      <c r="A17" s="47"/>
      <c r="B17" s="47"/>
      <c r="C17" s="76">
        <v>15</v>
      </c>
      <c r="D17" s="76" t="s">
        <v>115</v>
      </c>
      <c r="E17" s="47">
        <v>6.17</v>
      </c>
      <c r="F17" s="47">
        <v>4.55</v>
      </c>
      <c r="G17" s="47">
        <v>4608</v>
      </c>
      <c r="H17" s="47">
        <v>3456</v>
      </c>
      <c r="I17" s="47"/>
      <c r="J17" s="47">
        <f t="shared" si="0"/>
        <v>15925248</v>
      </c>
      <c r="K17" s="47"/>
      <c r="L17" s="47"/>
      <c r="M17" s="47"/>
      <c r="N17" s="47"/>
      <c r="O17" s="47"/>
      <c r="P17" s="47"/>
      <c r="Q17" s="47"/>
      <c r="R17" s="47"/>
      <c r="S17" s="47"/>
    </row>
    <row r="18" spans="1:19">
      <c r="A18" s="47"/>
      <c r="B18" s="47"/>
      <c r="C18" s="76">
        <v>16</v>
      </c>
      <c r="D18" s="76" t="s">
        <v>116</v>
      </c>
      <c r="E18" s="47">
        <v>6.17</v>
      </c>
      <c r="F18" s="47">
        <v>4.55</v>
      </c>
      <c r="G18" s="47">
        <v>4608</v>
      </c>
      <c r="H18" s="47">
        <v>3456</v>
      </c>
      <c r="I18" s="47"/>
      <c r="J18" s="47">
        <f t="shared" si="0"/>
        <v>15925248</v>
      </c>
      <c r="K18" s="47"/>
      <c r="L18" s="47"/>
      <c r="M18" s="47"/>
      <c r="N18" s="47"/>
      <c r="O18" s="47"/>
      <c r="P18" s="47"/>
      <c r="Q18" s="47"/>
      <c r="R18" s="47"/>
      <c r="S18" s="47"/>
    </row>
    <row r="19" spans="1:19">
      <c r="A19" s="47"/>
      <c r="B19" s="47"/>
      <c r="C19" s="76">
        <v>17</v>
      </c>
      <c r="D19" s="76" t="s">
        <v>98</v>
      </c>
      <c r="E19" s="47">
        <v>6.17</v>
      </c>
      <c r="F19" s="47">
        <v>4.55</v>
      </c>
      <c r="G19" s="47">
        <v>4608</v>
      </c>
      <c r="H19" s="47">
        <v>3456</v>
      </c>
      <c r="I19" s="47"/>
      <c r="J19" s="47">
        <f t="shared" si="0"/>
        <v>15925248</v>
      </c>
      <c r="K19" s="47"/>
      <c r="L19" s="47"/>
      <c r="M19" s="47"/>
      <c r="N19" s="47"/>
      <c r="O19" s="47"/>
      <c r="P19" s="47"/>
      <c r="Q19" s="47"/>
      <c r="R19" s="47"/>
      <c r="S19" s="47"/>
    </row>
    <row r="20" spans="1:19">
      <c r="A20" s="47"/>
      <c r="B20" s="47"/>
      <c r="C20" s="76">
        <v>18</v>
      </c>
      <c r="D20" s="76" t="s">
        <v>117</v>
      </c>
      <c r="E20" s="47">
        <v>6.17</v>
      </c>
      <c r="F20" s="47">
        <v>4.55</v>
      </c>
      <c r="G20" s="47">
        <v>4608</v>
      </c>
      <c r="H20" s="47">
        <v>3456</v>
      </c>
      <c r="I20" s="47"/>
      <c r="J20" s="47">
        <f t="shared" si="0"/>
        <v>15925248</v>
      </c>
      <c r="K20" s="47"/>
      <c r="L20" s="47"/>
      <c r="M20" s="47"/>
      <c r="N20" s="47"/>
      <c r="O20" s="47"/>
      <c r="P20" s="47"/>
      <c r="Q20" s="47"/>
      <c r="R20" s="47"/>
      <c r="S20" s="47"/>
    </row>
    <row r="21" spans="1:19">
      <c r="A21" s="47"/>
      <c r="B21" s="47"/>
      <c r="C21" s="76">
        <v>19</v>
      </c>
      <c r="D21" s="76" t="s">
        <v>101</v>
      </c>
      <c r="E21" s="47">
        <v>6.17</v>
      </c>
      <c r="F21" s="47">
        <v>4.55</v>
      </c>
      <c r="G21" s="47">
        <v>4608</v>
      </c>
      <c r="H21" s="47">
        <v>3456</v>
      </c>
      <c r="I21" s="47"/>
      <c r="J21" s="47">
        <f t="shared" si="0"/>
        <v>15925248</v>
      </c>
      <c r="K21" s="47"/>
      <c r="L21" s="47"/>
      <c r="M21" s="47"/>
      <c r="N21" s="47"/>
      <c r="O21" s="47"/>
      <c r="P21" s="47"/>
      <c r="Q21" s="47"/>
      <c r="R21" s="47"/>
      <c r="S21" s="47"/>
    </row>
    <row r="22" spans="1:19">
      <c r="A22" s="47"/>
      <c r="B22" s="47"/>
      <c r="C22" s="76">
        <v>20</v>
      </c>
      <c r="D22" s="76" t="s">
        <v>118</v>
      </c>
      <c r="E22" s="47">
        <v>6.17</v>
      </c>
      <c r="F22" s="47">
        <v>4.55</v>
      </c>
      <c r="G22" s="47">
        <v>4608</v>
      </c>
      <c r="H22" s="47">
        <v>3456</v>
      </c>
      <c r="I22" s="47"/>
      <c r="J22" s="47">
        <f t="shared" si="0"/>
        <v>15925248</v>
      </c>
      <c r="K22" s="47"/>
      <c r="L22" s="47"/>
      <c r="M22" s="47"/>
      <c r="N22" s="47"/>
      <c r="O22" s="47"/>
      <c r="P22" s="47"/>
      <c r="Q22" s="47"/>
      <c r="R22" s="47"/>
      <c r="S22" s="47"/>
    </row>
    <row r="23" spans="1:19">
      <c r="A23" s="47"/>
      <c r="B23" s="47"/>
      <c r="C23" s="76">
        <v>21</v>
      </c>
      <c r="D23" s="76" t="s">
        <v>113</v>
      </c>
      <c r="E23" s="47">
        <v>6.17</v>
      </c>
      <c r="F23" s="47">
        <v>4.55</v>
      </c>
      <c r="G23" s="47">
        <v>4608</v>
      </c>
      <c r="H23" s="47">
        <v>3456</v>
      </c>
      <c r="I23" s="47"/>
      <c r="J23" s="47">
        <f t="shared" si="0"/>
        <v>15925248</v>
      </c>
      <c r="K23" s="47"/>
      <c r="L23" s="47"/>
      <c r="M23" s="47"/>
      <c r="N23" s="47"/>
      <c r="O23" s="47"/>
      <c r="P23" s="47"/>
      <c r="Q23" s="47"/>
      <c r="R23" s="47"/>
      <c r="S23" s="47"/>
    </row>
    <row r="24" spans="1:19">
      <c r="A24" s="47"/>
      <c r="B24" s="47"/>
      <c r="C24" s="76">
        <v>22</v>
      </c>
      <c r="D24" s="76" t="s">
        <v>81</v>
      </c>
      <c r="E24" s="47">
        <v>6.17</v>
      </c>
      <c r="F24" s="47">
        <v>4.55</v>
      </c>
      <c r="G24" s="47">
        <v>4000</v>
      </c>
      <c r="H24" s="47">
        <v>3000</v>
      </c>
      <c r="I24" s="47"/>
      <c r="J24" s="47">
        <f t="shared" si="0"/>
        <v>12000000</v>
      </c>
      <c r="K24" s="47"/>
      <c r="L24" s="47"/>
      <c r="M24" s="47"/>
      <c r="N24" s="47"/>
      <c r="O24" s="47"/>
      <c r="P24" s="47"/>
      <c r="Q24" s="47"/>
      <c r="R24" s="47"/>
      <c r="S24" s="47"/>
    </row>
    <row r="25" spans="1:19">
      <c r="A25" s="47"/>
      <c r="B25" s="47"/>
      <c r="C25" s="76">
        <v>23</v>
      </c>
      <c r="D25" s="76" t="s">
        <v>126</v>
      </c>
      <c r="E25" s="47">
        <v>6.17</v>
      </c>
      <c r="F25" s="47">
        <v>4.55</v>
      </c>
      <c r="G25" s="47">
        <v>4608</v>
      </c>
      <c r="H25" s="47">
        <v>3456</v>
      </c>
      <c r="I25" s="47"/>
      <c r="J25" s="47">
        <f t="shared" si="0"/>
        <v>15925248</v>
      </c>
      <c r="K25" s="47"/>
      <c r="L25" s="47"/>
      <c r="M25" s="47"/>
      <c r="N25" s="47"/>
      <c r="O25" s="47"/>
      <c r="P25" s="47"/>
      <c r="Q25" s="47"/>
      <c r="R25" s="47"/>
      <c r="S25" s="47"/>
    </row>
    <row r="26" spans="1:19">
      <c r="A26" s="47"/>
      <c r="B26" s="47"/>
      <c r="C26" s="76">
        <v>24</v>
      </c>
      <c r="D26" s="76" t="s">
        <v>127</v>
      </c>
      <c r="E26" s="47">
        <v>6.17</v>
      </c>
      <c r="F26" s="47">
        <v>4.55</v>
      </c>
      <c r="G26" s="47">
        <v>4608</v>
      </c>
      <c r="H26" s="47">
        <v>3456</v>
      </c>
      <c r="I26" s="47"/>
      <c r="J26" s="47">
        <f t="shared" si="0"/>
        <v>15925248</v>
      </c>
      <c r="K26" s="47"/>
      <c r="L26" s="47"/>
      <c r="M26" s="47"/>
      <c r="N26" s="47"/>
      <c r="O26" s="47"/>
      <c r="P26" s="47"/>
      <c r="Q26" s="47"/>
      <c r="R26" s="47"/>
      <c r="S26" s="47"/>
    </row>
    <row r="27" spans="1:19">
      <c r="A27" s="47"/>
      <c r="B27" s="47"/>
      <c r="C27" s="76">
        <v>25</v>
      </c>
      <c r="D27" s="76" t="s">
        <v>84</v>
      </c>
      <c r="E27" s="47">
        <v>6.17</v>
      </c>
      <c r="F27" s="47">
        <v>4.55</v>
      </c>
      <c r="G27" s="47">
        <v>4608</v>
      </c>
      <c r="H27" s="47">
        <v>3456</v>
      </c>
      <c r="I27" s="47"/>
      <c r="J27" s="47">
        <f t="shared" si="0"/>
        <v>15925248</v>
      </c>
      <c r="K27" s="47"/>
      <c r="L27" s="47"/>
      <c r="M27" s="47"/>
      <c r="N27" s="47"/>
      <c r="O27" s="47"/>
      <c r="P27" s="47"/>
      <c r="Q27" s="47"/>
      <c r="R27" s="47"/>
      <c r="S27" s="47"/>
    </row>
    <row r="28" spans="1:19">
      <c r="A28" s="47"/>
      <c r="B28" s="47"/>
      <c r="C28" s="76">
        <v>26</v>
      </c>
      <c r="D28" s="76" t="s">
        <v>83</v>
      </c>
      <c r="E28" s="47">
        <v>6.17</v>
      </c>
      <c r="F28" s="47">
        <v>4.55</v>
      </c>
      <c r="G28" s="47">
        <v>4608</v>
      </c>
      <c r="H28" s="47">
        <v>3456</v>
      </c>
      <c r="I28" s="47"/>
      <c r="J28" s="47">
        <f t="shared" si="0"/>
        <v>15925248</v>
      </c>
      <c r="K28" s="47"/>
      <c r="L28" s="47"/>
      <c r="M28" s="47"/>
      <c r="N28" s="47"/>
      <c r="O28" s="47"/>
      <c r="P28" s="47"/>
      <c r="Q28" s="47"/>
      <c r="R28" s="47"/>
      <c r="S28" s="47"/>
    </row>
    <row r="29" spans="1:19">
      <c r="A29" s="47"/>
      <c r="B29" s="47"/>
      <c r="C29" s="76">
        <v>27</v>
      </c>
      <c r="D29" s="76" t="s">
        <v>82</v>
      </c>
      <c r="E29" s="47">
        <v>6.17</v>
      </c>
      <c r="F29" s="47">
        <v>4.55</v>
      </c>
      <c r="G29" s="47">
        <v>5152</v>
      </c>
      <c r="H29" s="47">
        <v>3864</v>
      </c>
      <c r="I29" s="47"/>
      <c r="J29" s="47">
        <f t="shared" si="0"/>
        <v>19907328</v>
      </c>
      <c r="K29" s="47"/>
      <c r="L29" s="47"/>
      <c r="M29" s="47"/>
      <c r="N29" s="47"/>
      <c r="O29" s="47"/>
      <c r="P29" s="47"/>
      <c r="Q29" s="47"/>
      <c r="R29" s="47"/>
      <c r="S29" s="47"/>
    </row>
    <row r="30" spans="1:19">
      <c r="A30" s="47"/>
      <c r="B30" s="47"/>
      <c r="C30" s="76">
        <v>28</v>
      </c>
      <c r="D30" s="76" t="s">
        <v>99</v>
      </c>
      <c r="E30" s="47">
        <v>6.17</v>
      </c>
      <c r="F30" s="47">
        <v>4.55</v>
      </c>
      <c r="G30" s="47">
        <v>4000</v>
      </c>
      <c r="H30" s="47">
        <v>3000</v>
      </c>
      <c r="I30" s="47"/>
      <c r="J30" s="47">
        <f t="shared" si="0"/>
        <v>12000000</v>
      </c>
      <c r="K30" s="47"/>
      <c r="L30" s="47"/>
      <c r="M30" s="47"/>
      <c r="N30" s="47"/>
      <c r="O30" s="47"/>
      <c r="P30" s="47"/>
      <c r="Q30" s="47"/>
      <c r="R30" s="47"/>
      <c r="S30" s="47"/>
    </row>
    <row r="31" spans="1:19">
      <c r="A31" s="47"/>
      <c r="B31" s="47"/>
      <c r="C31" s="76">
        <v>29</v>
      </c>
      <c r="D31" s="76" t="s">
        <v>86</v>
      </c>
      <c r="E31" s="47">
        <v>6.17</v>
      </c>
      <c r="F31" s="47">
        <v>4.55</v>
      </c>
      <c r="G31" s="47">
        <v>4608</v>
      </c>
      <c r="H31" s="47">
        <v>3456</v>
      </c>
      <c r="I31" s="47"/>
      <c r="J31" s="47">
        <f t="shared" si="0"/>
        <v>15925248</v>
      </c>
      <c r="K31" s="47"/>
      <c r="L31" s="47"/>
      <c r="M31" s="47"/>
      <c r="N31" s="47"/>
      <c r="O31" s="47"/>
      <c r="P31" s="47"/>
      <c r="Q31" s="47"/>
      <c r="R31" s="47"/>
      <c r="S31" s="47"/>
    </row>
    <row r="32" spans="1:19">
      <c r="A32" s="47"/>
      <c r="B32" s="47"/>
      <c r="C32" s="76">
        <v>30</v>
      </c>
      <c r="D32" s="76" t="s">
        <v>121</v>
      </c>
      <c r="E32" s="47">
        <v>6.17</v>
      </c>
      <c r="F32" s="47">
        <v>4.55</v>
      </c>
      <c r="G32" s="47">
        <v>3648</v>
      </c>
      <c r="H32" s="47">
        <v>2736</v>
      </c>
      <c r="I32" s="47"/>
      <c r="J32" s="47">
        <f t="shared" si="0"/>
        <v>9980928</v>
      </c>
      <c r="K32" s="47"/>
      <c r="L32" s="47"/>
      <c r="M32" s="47"/>
      <c r="N32" s="47"/>
      <c r="O32" s="47"/>
      <c r="P32" s="47"/>
      <c r="Q32" s="47"/>
      <c r="R32" s="47"/>
      <c r="S32" s="47"/>
    </row>
    <row r="33" spans="1:19">
      <c r="A33" s="47"/>
      <c r="B33" s="47"/>
      <c r="C33" s="76">
        <v>31</v>
      </c>
      <c r="D33" s="76" t="s">
        <v>112</v>
      </c>
      <c r="E33" s="47">
        <v>6.17</v>
      </c>
      <c r="F33" s="47">
        <v>4.55</v>
      </c>
      <c r="G33" s="47">
        <v>3648</v>
      </c>
      <c r="H33" s="47">
        <v>2736</v>
      </c>
      <c r="I33" s="47"/>
      <c r="J33" s="47">
        <f t="shared" si="0"/>
        <v>9980928</v>
      </c>
      <c r="K33" s="47"/>
      <c r="L33" s="47"/>
      <c r="M33" s="47"/>
      <c r="N33" s="47"/>
      <c r="O33" s="47"/>
      <c r="P33" s="47"/>
      <c r="Q33" s="47"/>
      <c r="R33" s="47"/>
      <c r="S33" s="47"/>
    </row>
    <row r="34" spans="1:19">
      <c r="A34" s="47"/>
      <c r="B34" s="47"/>
      <c r="C34" s="76">
        <v>32</v>
      </c>
      <c r="D34" s="76" t="s">
        <v>120</v>
      </c>
      <c r="E34" s="47">
        <v>18.7</v>
      </c>
      <c r="F34" s="47">
        <v>14</v>
      </c>
      <c r="G34" s="47">
        <v>4352</v>
      </c>
      <c r="H34" s="47">
        <v>3264</v>
      </c>
      <c r="I34" s="47"/>
      <c r="J34" s="47">
        <f t="shared" si="0"/>
        <v>14204928</v>
      </c>
      <c r="K34" s="47"/>
      <c r="L34" s="47"/>
      <c r="M34" s="47"/>
      <c r="N34" s="47"/>
      <c r="O34" s="47"/>
      <c r="P34" s="47"/>
      <c r="Q34" s="47"/>
      <c r="R34" s="47"/>
      <c r="S34" s="47"/>
    </row>
    <row r="35" spans="1:19">
      <c r="A35" s="47"/>
      <c r="B35" s="47"/>
      <c r="C35" s="76">
        <v>33</v>
      </c>
      <c r="D35" s="76" t="s">
        <v>78</v>
      </c>
      <c r="E35" s="47">
        <v>18.7</v>
      </c>
      <c r="F35" s="47">
        <v>14</v>
      </c>
      <c r="G35" s="47">
        <v>4160</v>
      </c>
      <c r="H35" s="47">
        <v>3120</v>
      </c>
      <c r="I35" s="47"/>
      <c r="J35" s="47">
        <f t="shared" ref="J35:J66" si="1">SUM(H35*G35)</f>
        <v>12979200</v>
      </c>
      <c r="K35" s="47"/>
      <c r="L35" s="47"/>
      <c r="M35" s="47"/>
      <c r="N35" s="47"/>
      <c r="O35" s="47"/>
      <c r="P35" s="47"/>
      <c r="Q35" s="47"/>
      <c r="R35" s="47"/>
      <c r="S35" s="47"/>
    </row>
    <row r="36" spans="1:19">
      <c r="A36" s="47"/>
      <c r="B36" s="47"/>
      <c r="C36" s="76">
        <v>34</v>
      </c>
      <c r="D36" s="76" t="s">
        <v>102</v>
      </c>
      <c r="E36" s="47">
        <v>7.44</v>
      </c>
      <c r="F36" s="47">
        <v>5.58</v>
      </c>
      <c r="G36" s="47">
        <v>4000</v>
      </c>
      <c r="H36" s="47">
        <v>3000</v>
      </c>
      <c r="I36" s="47"/>
      <c r="J36" s="47">
        <f t="shared" si="1"/>
        <v>12000000</v>
      </c>
      <c r="K36" s="47"/>
      <c r="L36" s="47"/>
      <c r="M36" s="47"/>
      <c r="N36" s="47"/>
      <c r="O36" s="47"/>
      <c r="P36" s="47"/>
      <c r="Q36" s="47"/>
      <c r="R36" s="47"/>
      <c r="S36" s="47"/>
    </row>
    <row r="37" spans="1:19">
      <c r="A37" s="47"/>
      <c r="B37" s="47"/>
      <c r="C37" s="76">
        <v>35</v>
      </c>
      <c r="D37" s="76" t="s">
        <v>89</v>
      </c>
      <c r="E37" s="47">
        <v>7.44</v>
      </c>
      <c r="F37" s="47">
        <v>5.58</v>
      </c>
      <c r="G37" s="47">
        <v>4000</v>
      </c>
      <c r="H37" s="47">
        <v>3000</v>
      </c>
      <c r="I37" s="47"/>
      <c r="J37" s="47">
        <f t="shared" si="1"/>
        <v>12000000</v>
      </c>
      <c r="K37" s="47"/>
      <c r="L37" s="47"/>
      <c r="M37" s="47"/>
      <c r="N37" s="47"/>
      <c r="O37" s="47"/>
      <c r="P37" s="47"/>
      <c r="Q37" s="47"/>
      <c r="R37" s="47"/>
      <c r="S37" s="47"/>
    </row>
    <row r="38" spans="1:19">
      <c r="A38" s="47"/>
      <c r="B38" s="47"/>
      <c r="C38" s="76">
        <v>36</v>
      </c>
      <c r="D38" s="76" t="s">
        <v>87</v>
      </c>
      <c r="E38" s="47">
        <v>7.44</v>
      </c>
      <c r="F38" s="47">
        <v>5.58</v>
      </c>
      <c r="G38" s="47">
        <v>4000</v>
      </c>
      <c r="H38" s="47">
        <v>3000</v>
      </c>
      <c r="I38" s="47"/>
      <c r="J38" s="47">
        <f t="shared" si="1"/>
        <v>12000000</v>
      </c>
      <c r="K38" s="47"/>
      <c r="L38" s="47"/>
      <c r="M38" s="47"/>
      <c r="N38" s="47"/>
      <c r="O38" s="47"/>
      <c r="P38" s="47"/>
      <c r="Q38" s="47"/>
      <c r="R38" s="47"/>
      <c r="S38" s="47"/>
    </row>
    <row r="39" spans="1:19">
      <c r="A39" s="47"/>
      <c r="B39" s="47"/>
      <c r="C39" s="76">
        <v>37</v>
      </c>
      <c r="D39" s="76" t="s">
        <v>123</v>
      </c>
      <c r="E39" s="47">
        <v>7.44</v>
      </c>
      <c r="F39" s="47">
        <v>5.58</v>
      </c>
      <c r="G39" s="47">
        <v>4000</v>
      </c>
      <c r="H39" s="47">
        <v>3000</v>
      </c>
      <c r="I39" s="47"/>
      <c r="J39" s="47">
        <f t="shared" si="1"/>
        <v>12000000</v>
      </c>
      <c r="K39" s="47"/>
      <c r="L39" s="47"/>
      <c r="M39" s="47"/>
      <c r="N39" s="47"/>
      <c r="O39" s="47"/>
      <c r="P39" s="47"/>
      <c r="Q39" s="47"/>
      <c r="R39" s="47"/>
      <c r="S39" s="47"/>
    </row>
    <row r="40" spans="1:19">
      <c r="A40" s="47"/>
      <c r="B40" s="47"/>
      <c r="C40" s="76">
        <v>38</v>
      </c>
      <c r="D40" s="76" t="s">
        <v>104</v>
      </c>
      <c r="E40" s="47">
        <v>7.6</v>
      </c>
      <c r="F40" s="47">
        <v>5.7</v>
      </c>
      <c r="G40" s="47">
        <v>4000</v>
      </c>
      <c r="H40" s="47">
        <v>3000</v>
      </c>
      <c r="I40" s="47"/>
      <c r="J40" s="47">
        <f t="shared" si="1"/>
        <v>12000000</v>
      </c>
      <c r="K40" s="47"/>
      <c r="L40" s="47"/>
      <c r="M40" s="47"/>
      <c r="N40" s="47"/>
      <c r="O40" s="47"/>
      <c r="P40" s="47"/>
      <c r="Q40" s="47"/>
      <c r="R40" s="47"/>
      <c r="S40" s="47"/>
    </row>
    <row r="41" spans="1:19">
      <c r="A41" s="47"/>
      <c r="B41" s="47"/>
      <c r="C41" s="76">
        <v>39</v>
      </c>
      <c r="D41" s="76" t="s">
        <v>90</v>
      </c>
      <c r="E41" s="47">
        <v>7.44</v>
      </c>
      <c r="F41" s="47">
        <v>5.58</v>
      </c>
      <c r="G41" s="47">
        <v>4000</v>
      </c>
      <c r="H41" s="47">
        <v>3000</v>
      </c>
      <c r="I41" s="47"/>
      <c r="J41" s="47">
        <f t="shared" si="1"/>
        <v>12000000</v>
      </c>
      <c r="K41" s="47"/>
      <c r="L41" s="47"/>
      <c r="M41" s="47"/>
      <c r="N41" s="47"/>
      <c r="O41" s="47"/>
      <c r="P41" s="47"/>
      <c r="Q41" s="47"/>
      <c r="R41" s="47"/>
      <c r="S41" s="47"/>
    </row>
    <row r="42" spans="1:19">
      <c r="A42" s="47"/>
      <c r="B42" s="47"/>
      <c r="C42" s="76">
        <v>40</v>
      </c>
      <c r="D42" s="76" t="s">
        <v>85</v>
      </c>
      <c r="E42" s="47">
        <v>7.44</v>
      </c>
      <c r="F42" s="47">
        <v>5.58</v>
      </c>
      <c r="G42" s="47">
        <v>3648</v>
      </c>
      <c r="H42" s="47">
        <v>2736</v>
      </c>
      <c r="I42" s="47"/>
      <c r="J42" s="47">
        <f t="shared" si="1"/>
        <v>9980928</v>
      </c>
      <c r="K42" s="47"/>
      <c r="L42" s="47"/>
      <c r="M42" s="47"/>
      <c r="N42" s="47"/>
      <c r="O42" s="47"/>
      <c r="P42" s="47"/>
      <c r="Q42" s="47"/>
      <c r="R42" s="47"/>
      <c r="S42" s="47"/>
    </row>
    <row r="43" spans="1:19">
      <c r="A43" s="47"/>
      <c r="B43" s="47"/>
      <c r="C43" s="76">
        <v>41</v>
      </c>
      <c r="D43" s="76" t="s">
        <v>119</v>
      </c>
      <c r="E43" s="47">
        <v>6.17</v>
      </c>
      <c r="F43" s="47">
        <v>4.55</v>
      </c>
      <c r="G43" s="47">
        <v>4000</v>
      </c>
      <c r="H43" s="47">
        <v>3000</v>
      </c>
      <c r="I43" s="47"/>
      <c r="J43" s="47">
        <f t="shared" si="1"/>
        <v>12000000</v>
      </c>
      <c r="K43" s="47"/>
      <c r="L43" s="47"/>
      <c r="M43" s="47"/>
      <c r="N43" s="47"/>
      <c r="O43" s="47"/>
      <c r="P43" s="47"/>
      <c r="Q43" s="47"/>
      <c r="R43" s="47"/>
      <c r="S43" s="47"/>
    </row>
    <row r="44" spans="1:19">
      <c r="A44" s="47"/>
      <c r="B44" s="47"/>
      <c r="C44" s="76">
        <v>42</v>
      </c>
      <c r="D44" s="76" t="s">
        <v>125</v>
      </c>
      <c r="E44" s="47">
        <v>6.17</v>
      </c>
      <c r="F44" s="47">
        <v>4.55</v>
      </c>
      <c r="G44" s="47">
        <v>4320</v>
      </c>
      <c r="H44" s="47">
        <v>3240</v>
      </c>
      <c r="I44" s="47"/>
      <c r="J44" s="47">
        <f t="shared" si="1"/>
        <v>13996800</v>
      </c>
      <c r="K44" s="47"/>
      <c r="L44" s="47"/>
      <c r="M44" s="47"/>
      <c r="N44" s="47"/>
      <c r="O44" s="47"/>
      <c r="P44" s="47"/>
      <c r="Q44" s="47"/>
      <c r="R44" s="47"/>
      <c r="S44" s="47"/>
    </row>
    <row r="45" spans="1:19">
      <c r="A45" s="47"/>
      <c r="B45" s="47"/>
      <c r="C45" s="76">
        <v>43</v>
      </c>
      <c r="D45" s="76" t="s">
        <v>105</v>
      </c>
      <c r="E45" s="47">
        <v>6.17</v>
      </c>
      <c r="F45" s="47">
        <v>4.55</v>
      </c>
      <c r="G45" s="47">
        <v>4608</v>
      </c>
      <c r="H45" s="47">
        <v>3456</v>
      </c>
      <c r="I45" s="47"/>
      <c r="J45" s="47">
        <f t="shared" si="1"/>
        <v>15925248</v>
      </c>
      <c r="K45" s="47"/>
      <c r="L45" s="47"/>
      <c r="M45" s="47"/>
      <c r="N45" s="47"/>
      <c r="O45" s="47"/>
      <c r="P45" s="47"/>
      <c r="Q45" s="47"/>
      <c r="R45" s="47"/>
      <c r="S45" s="47"/>
    </row>
    <row r="46" spans="1:19">
      <c r="A46" s="47"/>
      <c r="B46" s="47"/>
      <c r="C46" s="76">
        <v>44</v>
      </c>
      <c r="D46" s="76" t="s">
        <v>92</v>
      </c>
      <c r="E46" s="47">
        <v>6.17</v>
      </c>
      <c r="F46" s="47">
        <v>4.55</v>
      </c>
      <c r="G46" s="47">
        <v>4608</v>
      </c>
      <c r="H46" s="47">
        <v>3456</v>
      </c>
      <c r="I46" s="47"/>
      <c r="J46" s="47">
        <f t="shared" si="1"/>
        <v>15925248</v>
      </c>
      <c r="K46" s="47"/>
      <c r="L46" s="47"/>
      <c r="M46" s="47"/>
      <c r="N46" s="47"/>
      <c r="O46" s="47"/>
      <c r="P46" s="47"/>
      <c r="Q46" s="47"/>
      <c r="R46" s="47"/>
      <c r="S46" s="47"/>
    </row>
    <row r="47" spans="1:19">
      <c r="A47" s="47"/>
      <c r="B47" s="47"/>
      <c r="C47" s="76">
        <v>45</v>
      </c>
      <c r="D47" s="76" t="s">
        <v>128</v>
      </c>
      <c r="E47" s="47">
        <v>4.62</v>
      </c>
      <c r="F47" s="47">
        <v>6.17</v>
      </c>
      <c r="G47" s="47">
        <v>4000</v>
      </c>
      <c r="H47" s="47">
        <v>3000</v>
      </c>
      <c r="I47" s="47"/>
      <c r="J47" s="47">
        <f t="shared" si="1"/>
        <v>12000000</v>
      </c>
      <c r="K47" s="47"/>
      <c r="L47" s="47"/>
      <c r="M47" s="47"/>
      <c r="N47" s="47"/>
      <c r="O47" s="47"/>
      <c r="P47" s="47"/>
      <c r="Q47" s="47"/>
      <c r="R47" s="47"/>
      <c r="S47" s="47"/>
    </row>
    <row r="48" spans="1:19">
      <c r="A48" s="47"/>
      <c r="B48" s="47"/>
      <c r="C48" s="76">
        <v>46</v>
      </c>
      <c r="D48" s="76" t="s">
        <v>96</v>
      </c>
      <c r="E48" s="47">
        <v>6.17</v>
      </c>
      <c r="F48" s="47">
        <v>4.55</v>
      </c>
      <c r="G48" s="47">
        <v>4000</v>
      </c>
      <c r="H48" s="47">
        <v>3000</v>
      </c>
      <c r="I48" s="47"/>
      <c r="J48" s="47">
        <f t="shared" si="1"/>
        <v>12000000</v>
      </c>
      <c r="K48" s="47"/>
      <c r="L48" s="47"/>
      <c r="M48" s="47"/>
      <c r="N48" s="47"/>
      <c r="O48" s="47"/>
      <c r="P48" s="47"/>
      <c r="Q48" s="47"/>
      <c r="R48" s="47"/>
      <c r="S48" s="47"/>
    </row>
    <row r="49" spans="1:19">
      <c r="A49" s="47"/>
      <c r="B49" s="47"/>
      <c r="C49" s="76">
        <v>47</v>
      </c>
      <c r="D49" s="76" t="s">
        <v>97</v>
      </c>
      <c r="E49" s="47">
        <v>6.17</v>
      </c>
      <c r="F49" s="47">
        <v>4.55</v>
      </c>
      <c r="G49" s="47">
        <v>4000</v>
      </c>
      <c r="H49" s="47">
        <v>3000</v>
      </c>
      <c r="I49" s="47"/>
      <c r="J49" s="47">
        <f t="shared" si="1"/>
        <v>12000000</v>
      </c>
      <c r="K49" s="47"/>
      <c r="L49" s="47"/>
      <c r="M49" s="47"/>
      <c r="N49" s="47"/>
      <c r="O49" s="47"/>
      <c r="P49" s="47"/>
      <c r="Q49" s="47"/>
      <c r="R49" s="47"/>
      <c r="S49" s="47"/>
    </row>
    <row r="50" spans="1:19">
      <c r="A50" s="47"/>
      <c r="B50" s="47"/>
      <c r="C50" s="76">
        <v>48</v>
      </c>
      <c r="D50" s="76" t="s">
        <v>124</v>
      </c>
      <c r="E50" s="47">
        <v>6.17</v>
      </c>
      <c r="F50" s="47">
        <v>4.55</v>
      </c>
      <c r="G50" s="47">
        <v>4000</v>
      </c>
      <c r="H50" s="47">
        <v>3000</v>
      </c>
      <c r="I50" s="47"/>
      <c r="J50" s="47">
        <f t="shared" si="1"/>
        <v>12000000</v>
      </c>
      <c r="K50" s="47"/>
      <c r="L50" s="47"/>
      <c r="M50" s="47"/>
      <c r="N50" s="47"/>
      <c r="O50" s="47"/>
      <c r="P50" s="47"/>
      <c r="Q50" s="47"/>
      <c r="R50" s="47"/>
      <c r="S50" s="47"/>
    </row>
    <row r="51" spans="1:19">
      <c r="A51" s="47"/>
      <c r="B51" s="47"/>
      <c r="C51" s="76">
        <v>49</v>
      </c>
      <c r="D51" s="76" t="s">
        <v>77</v>
      </c>
      <c r="E51" s="47">
        <v>6.17</v>
      </c>
      <c r="F51" s="47">
        <v>4.55</v>
      </c>
      <c r="G51" s="47">
        <v>4608</v>
      </c>
      <c r="H51" s="47">
        <v>3456</v>
      </c>
      <c r="I51" s="47"/>
      <c r="J51" s="47">
        <f t="shared" si="1"/>
        <v>15925248</v>
      </c>
      <c r="K51" s="47"/>
      <c r="L51" s="47"/>
      <c r="M51" s="47"/>
      <c r="N51" s="47"/>
      <c r="O51" s="47"/>
      <c r="P51" s="47"/>
      <c r="Q51" s="47"/>
      <c r="R51" s="47"/>
      <c r="S51" s="47"/>
    </row>
    <row r="52" spans="1:19">
      <c r="A52" s="47"/>
      <c r="B52" s="47"/>
      <c r="C52" s="76">
        <v>50</v>
      </c>
      <c r="D52" s="76" t="s">
        <v>103</v>
      </c>
      <c r="E52" s="47">
        <v>6.17</v>
      </c>
      <c r="F52" s="47">
        <v>4.55</v>
      </c>
      <c r="G52" s="47">
        <v>4000</v>
      </c>
      <c r="H52" s="47">
        <v>3000</v>
      </c>
      <c r="I52" s="47"/>
      <c r="J52" s="47">
        <f t="shared" si="1"/>
        <v>12000000</v>
      </c>
      <c r="K52" s="47"/>
      <c r="L52" s="47"/>
      <c r="M52" s="47"/>
      <c r="N52" s="47"/>
      <c r="O52" s="47"/>
      <c r="P52" s="47"/>
      <c r="Q52" s="47"/>
      <c r="R52" s="47"/>
      <c r="S52" s="47"/>
    </row>
    <row r="53" spans="1:19">
      <c r="A53" s="47"/>
      <c r="B53" s="47"/>
      <c r="C53" s="76">
        <v>51</v>
      </c>
      <c r="D53" s="76" t="s">
        <v>106</v>
      </c>
      <c r="E53" s="47">
        <v>6.17</v>
      </c>
      <c r="F53" s="47">
        <v>4.55</v>
      </c>
      <c r="G53" s="47">
        <v>4608</v>
      </c>
      <c r="H53" s="47">
        <v>3456</v>
      </c>
      <c r="I53" s="47"/>
      <c r="J53" s="47">
        <f t="shared" si="1"/>
        <v>15925248</v>
      </c>
      <c r="K53" s="47"/>
      <c r="L53" s="47"/>
      <c r="M53" s="47"/>
      <c r="N53" s="47"/>
      <c r="O53" s="47"/>
      <c r="P53" s="47"/>
      <c r="Q53" s="47"/>
      <c r="R53" s="47"/>
      <c r="S53" s="47"/>
    </row>
    <row r="54" spans="1:19">
      <c r="A54" s="47"/>
      <c r="B54" s="47"/>
      <c r="C54" s="76">
        <v>52</v>
      </c>
      <c r="D54" s="76" t="s">
        <v>91</v>
      </c>
      <c r="E54" s="47">
        <v>6.17</v>
      </c>
      <c r="F54" s="47">
        <v>4.55</v>
      </c>
      <c r="G54" s="47">
        <v>4608</v>
      </c>
      <c r="H54" s="47">
        <v>3456</v>
      </c>
      <c r="I54" s="47"/>
      <c r="J54" s="47">
        <f t="shared" si="1"/>
        <v>15925248</v>
      </c>
      <c r="K54" s="47"/>
      <c r="L54" s="47"/>
      <c r="M54" s="47"/>
      <c r="N54" s="47"/>
      <c r="O54" s="47"/>
      <c r="P54" s="47"/>
      <c r="Q54" s="47"/>
      <c r="R54" s="47"/>
      <c r="S54" s="47"/>
    </row>
    <row r="55" spans="1:19">
      <c r="A55" s="47"/>
      <c r="B55" s="47"/>
      <c r="C55" s="76">
        <v>53</v>
      </c>
      <c r="D55" s="76" t="s">
        <v>76</v>
      </c>
      <c r="E55" s="47">
        <v>6.17</v>
      </c>
      <c r="F55" s="47">
        <v>4.55</v>
      </c>
      <c r="G55" s="47">
        <v>4608</v>
      </c>
      <c r="H55" s="47">
        <v>3456</v>
      </c>
      <c r="I55" s="47"/>
      <c r="J55" s="47">
        <f t="shared" si="1"/>
        <v>15925248</v>
      </c>
      <c r="K55" s="47"/>
      <c r="L55" s="47"/>
      <c r="M55" s="47"/>
      <c r="N55" s="47"/>
      <c r="O55" s="47"/>
      <c r="P55" s="47"/>
      <c r="Q55" s="47"/>
      <c r="R55" s="47"/>
      <c r="S55" s="47"/>
    </row>
    <row r="56" spans="1:19">
      <c r="A56" s="47"/>
      <c r="B56" s="47"/>
      <c r="C56" s="76">
        <v>54</v>
      </c>
      <c r="D56" s="76" t="s">
        <v>88</v>
      </c>
      <c r="E56" s="47">
        <v>6.17</v>
      </c>
      <c r="F56" s="47">
        <v>4.55</v>
      </c>
      <c r="G56" s="47">
        <v>4608</v>
      </c>
      <c r="H56" s="47">
        <v>3456</v>
      </c>
      <c r="I56" s="47"/>
      <c r="J56" s="47">
        <f t="shared" si="1"/>
        <v>15925248</v>
      </c>
      <c r="K56" s="47"/>
      <c r="L56" s="47"/>
      <c r="M56" s="47"/>
      <c r="N56" s="47"/>
      <c r="O56" s="47"/>
      <c r="P56" s="47"/>
      <c r="Q56" s="47"/>
      <c r="R56" s="47"/>
      <c r="S56" s="47"/>
    </row>
    <row r="57" spans="1:19">
      <c r="A57" s="47"/>
      <c r="B57" s="47"/>
      <c r="C57" s="76">
        <v>55</v>
      </c>
      <c r="D57" s="76" t="s">
        <v>80</v>
      </c>
      <c r="E57" s="47">
        <v>6.17</v>
      </c>
      <c r="F57" s="47">
        <v>4.55</v>
      </c>
      <c r="G57" s="47">
        <v>4608</v>
      </c>
      <c r="H57" s="47">
        <v>3456</v>
      </c>
      <c r="I57" s="47"/>
      <c r="J57" s="47">
        <f t="shared" si="1"/>
        <v>15925248</v>
      </c>
      <c r="K57" s="47"/>
      <c r="L57" s="47"/>
      <c r="M57" s="47"/>
      <c r="N57" s="47"/>
      <c r="O57" s="47"/>
      <c r="P57" s="47"/>
      <c r="Q57" s="47"/>
      <c r="R57" s="47"/>
      <c r="S57" s="47"/>
    </row>
    <row r="58" spans="1:19">
      <c r="A58" s="47"/>
      <c r="B58" s="47"/>
      <c r="C58" s="76">
        <v>56</v>
      </c>
      <c r="D58" s="76" t="s">
        <v>217</v>
      </c>
      <c r="E58" s="47">
        <v>7.44</v>
      </c>
      <c r="F58" s="47">
        <v>5.58</v>
      </c>
      <c r="G58" s="47">
        <v>4000</v>
      </c>
      <c r="H58" s="47">
        <v>3000</v>
      </c>
      <c r="I58" s="47"/>
      <c r="J58" s="47">
        <f t="shared" si="1"/>
        <v>12000000</v>
      </c>
      <c r="K58" s="47"/>
      <c r="L58" s="47"/>
      <c r="M58" s="47"/>
      <c r="N58" s="47"/>
      <c r="O58" s="47"/>
      <c r="P58" s="47"/>
      <c r="Q58" s="47"/>
      <c r="R58" s="47"/>
      <c r="S58" s="47"/>
    </row>
    <row r="59" spans="1:19">
      <c r="A59" s="47"/>
      <c r="B59" s="47"/>
      <c r="C59" s="76">
        <v>57</v>
      </c>
      <c r="D59" s="76" t="s">
        <v>220</v>
      </c>
      <c r="E59" s="47">
        <v>7.44</v>
      </c>
      <c r="F59" s="47">
        <v>5.58</v>
      </c>
      <c r="G59" s="47">
        <v>3648</v>
      </c>
      <c r="H59" s="47">
        <v>2736</v>
      </c>
      <c r="I59" s="47"/>
      <c r="J59" s="47">
        <f t="shared" si="1"/>
        <v>9980928</v>
      </c>
      <c r="K59" s="47"/>
      <c r="L59" s="47"/>
      <c r="M59" s="47"/>
      <c r="N59" s="47"/>
      <c r="O59" s="47"/>
      <c r="P59" s="47"/>
      <c r="Q59" s="47"/>
      <c r="R59" s="47"/>
      <c r="S59" s="47"/>
    </row>
    <row r="60" spans="1:19">
      <c r="A60" s="47"/>
      <c r="B60" s="47"/>
      <c r="C60" s="76">
        <v>58</v>
      </c>
      <c r="D60" s="76" t="s">
        <v>218</v>
      </c>
      <c r="E60" s="47">
        <v>36</v>
      </c>
      <c r="F60" s="47">
        <v>24</v>
      </c>
      <c r="G60" s="47">
        <v>5952</v>
      </c>
      <c r="H60" s="47">
        <v>3976</v>
      </c>
      <c r="I60" s="47"/>
      <c r="J60" s="47">
        <f t="shared" si="1"/>
        <v>23665152</v>
      </c>
      <c r="K60" s="47"/>
      <c r="L60" s="47"/>
      <c r="M60" s="47"/>
      <c r="N60" s="47"/>
      <c r="O60" s="47"/>
      <c r="P60" s="47"/>
      <c r="Q60" s="47"/>
      <c r="R60" s="47"/>
      <c r="S60" s="47"/>
    </row>
    <row r="61" spans="1:19">
      <c r="A61" s="47"/>
      <c r="B61" s="47"/>
      <c r="C61" s="76">
        <v>59</v>
      </c>
      <c r="D61" s="76" t="s">
        <v>225</v>
      </c>
      <c r="E61" s="47">
        <v>36</v>
      </c>
      <c r="F61" s="47">
        <v>24</v>
      </c>
      <c r="G61" s="47">
        <v>5212</v>
      </c>
      <c r="H61" s="47">
        <v>3472</v>
      </c>
      <c r="I61" s="47"/>
      <c r="J61" s="47">
        <f t="shared" si="1"/>
        <v>18096064</v>
      </c>
      <c r="K61" s="47"/>
      <c r="L61" s="47"/>
      <c r="M61" s="47"/>
      <c r="N61" s="47"/>
      <c r="O61" s="47"/>
      <c r="P61" s="47"/>
      <c r="Q61" s="47"/>
      <c r="R61" s="47"/>
      <c r="S61" s="47"/>
    </row>
    <row r="62" spans="1:19">
      <c r="A62" s="47"/>
      <c r="B62" s="47"/>
      <c r="C62" s="76">
        <v>60</v>
      </c>
      <c r="D62" s="76" t="s">
        <v>219</v>
      </c>
      <c r="E62" s="47">
        <v>36</v>
      </c>
      <c r="F62" s="47">
        <v>24</v>
      </c>
      <c r="G62" s="47">
        <v>5212</v>
      </c>
      <c r="H62" s="47">
        <v>3472</v>
      </c>
      <c r="I62" s="47"/>
      <c r="J62" s="47">
        <f t="shared" si="1"/>
        <v>18096064</v>
      </c>
      <c r="K62" s="47"/>
      <c r="L62" s="47"/>
      <c r="M62" s="47"/>
      <c r="N62" s="47"/>
      <c r="O62" s="47"/>
      <c r="P62" s="47"/>
      <c r="Q62" s="47"/>
      <c r="R62" s="47"/>
      <c r="S62" s="47"/>
    </row>
    <row r="63" spans="1:19">
      <c r="A63" s="47"/>
      <c r="B63" s="47"/>
      <c r="C63" s="76">
        <v>61</v>
      </c>
      <c r="D63" s="76" t="s">
        <v>216</v>
      </c>
      <c r="E63" s="47">
        <v>23.6</v>
      </c>
      <c r="F63" s="47">
        <v>15.7</v>
      </c>
      <c r="G63" s="47">
        <v>4944</v>
      </c>
      <c r="H63" s="47">
        <v>3278</v>
      </c>
      <c r="I63" s="47"/>
      <c r="J63" s="47">
        <f t="shared" si="1"/>
        <v>16206432</v>
      </c>
      <c r="K63" s="47"/>
      <c r="L63" s="47"/>
      <c r="M63" s="47"/>
      <c r="N63" s="47"/>
      <c r="O63" s="47"/>
      <c r="P63" s="47"/>
      <c r="Q63" s="47"/>
      <c r="R63" s="47"/>
      <c r="S63" s="47"/>
    </row>
    <row r="64" spans="1:19">
      <c r="A64" s="47"/>
      <c r="B64" s="47"/>
      <c r="C64" s="76">
        <v>62</v>
      </c>
      <c r="D64" s="76" t="s">
        <v>224</v>
      </c>
      <c r="E64" s="47">
        <v>6.17</v>
      </c>
      <c r="F64" s="47">
        <v>4.55</v>
      </c>
      <c r="G64" s="47">
        <v>4000</v>
      </c>
      <c r="H64" s="47">
        <v>3000</v>
      </c>
      <c r="I64" s="47"/>
      <c r="J64" s="47">
        <f t="shared" si="1"/>
        <v>12000000</v>
      </c>
      <c r="K64" s="47"/>
      <c r="L64" s="47"/>
      <c r="M64" s="47"/>
      <c r="N64" s="47"/>
      <c r="O64" s="47"/>
      <c r="P64" s="47"/>
      <c r="Q64" s="47"/>
      <c r="R64" s="47"/>
      <c r="S64" s="47"/>
    </row>
    <row r="65" spans="1:19">
      <c r="A65" s="47"/>
      <c r="B65" s="47"/>
      <c r="C65" s="76">
        <v>63</v>
      </c>
      <c r="D65" s="76" t="s">
        <v>226</v>
      </c>
      <c r="E65" s="47">
        <v>6.08</v>
      </c>
      <c r="F65" s="47">
        <v>4.5599999999999996</v>
      </c>
      <c r="G65" s="47">
        <v>4320</v>
      </c>
      <c r="H65" s="47">
        <v>3240</v>
      </c>
      <c r="I65" s="47"/>
      <c r="J65" s="47">
        <f t="shared" si="1"/>
        <v>13996800</v>
      </c>
      <c r="K65" s="47"/>
      <c r="L65" s="47"/>
      <c r="M65" s="47"/>
      <c r="N65" s="47"/>
      <c r="O65" s="47"/>
      <c r="P65" s="47"/>
      <c r="Q65" s="47"/>
      <c r="R65" s="47"/>
      <c r="S65" s="47"/>
    </row>
    <row r="66" spans="1:19">
      <c r="A66" s="47"/>
      <c r="B66" s="47"/>
      <c r="C66" s="76">
        <v>64</v>
      </c>
      <c r="D66" s="76" t="s">
        <v>221</v>
      </c>
      <c r="E66" s="47">
        <v>6.08</v>
      </c>
      <c r="F66" s="47">
        <v>4.5599999999999996</v>
      </c>
      <c r="G66" s="47">
        <v>4000</v>
      </c>
      <c r="H66" s="47">
        <v>3000</v>
      </c>
      <c r="I66" s="47"/>
      <c r="J66" s="47">
        <f t="shared" si="1"/>
        <v>12000000</v>
      </c>
      <c r="K66" s="47"/>
      <c r="L66" s="47"/>
      <c r="M66" s="47"/>
      <c r="N66" s="47"/>
      <c r="O66" s="47"/>
      <c r="P66" s="47"/>
      <c r="Q66" s="47"/>
      <c r="R66" s="47"/>
      <c r="S66" s="47"/>
    </row>
    <row r="67" spans="1:19">
      <c r="A67" s="47"/>
      <c r="B67" s="47"/>
      <c r="C67" s="76">
        <v>65</v>
      </c>
      <c r="D67" s="76" t="s">
        <v>223</v>
      </c>
      <c r="E67" s="47">
        <v>6.08</v>
      </c>
      <c r="F67" s="47">
        <v>4.5599999999999996</v>
      </c>
      <c r="G67" s="47">
        <v>4320</v>
      </c>
      <c r="H67" s="47">
        <v>3240</v>
      </c>
      <c r="I67" s="47"/>
      <c r="J67" s="47">
        <f t="shared" ref="J67:J98" si="2">SUM(H67*G67)</f>
        <v>13996800</v>
      </c>
      <c r="K67" s="47"/>
      <c r="L67" s="47"/>
      <c r="M67" s="47"/>
      <c r="N67" s="47"/>
      <c r="O67" s="47"/>
      <c r="P67" s="47"/>
      <c r="Q67" s="47"/>
      <c r="R67" s="47"/>
      <c r="S67" s="47"/>
    </row>
    <row r="68" spans="1:19">
      <c r="A68" s="47"/>
      <c r="B68" s="47"/>
      <c r="C68" s="76">
        <v>66</v>
      </c>
      <c r="D68" s="76" t="s">
        <v>215</v>
      </c>
      <c r="E68" s="47">
        <v>23.6</v>
      </c>
      <c r="F68" s="47">
        <v>15.8</v>
      </c>
      <c r="G68" s="47">
        <v>4928</v>
      </c>
      <c r="H68" s="47">
        <v>3272</v>
      </c>
      <c r="I68" s="47"/>
      <c r="J68" s="47">
        <f t="shared" si="2"/>
        <v>16124416</v>
      </c>
      <c r="K68" s="47"/>
      <c r="L68" s="47"/>
      <c r="M68" s="47"/>
      <c r="N68" s="47"/>
      <c r="O68" s="47"/>
      <c r="P68" s="47"/>
      <c r="Q68" s="47"/>
      <c r="R68" s="47"/>
      <c r="S68" s="47"/>
    </row>
    <row r="69" spans="1:19">
      <c r="A69" s="47"/>
      <c r="B69" s="47"/>
      <c r="C69" s="76">
        <v>67</v>
      </c>
      <c r="D69" s="76" t="s">
        <v>222</v>
      </c>
      <c r="E69" s="47">
        <v>23.6</v>
      </c>
      <c r="F69" s="47">
        <v>15.8</v>
      </c>
      <c r="G69" s="47">
        <v>4928</v>
      </c>
      <c r="H69" s="47">
        <v>3264</v>
      </c>
      <c r="I69" s="47"/>
      <c r="J69" s="47">
        <f t="shared" si="2"/>
        <v>16084992</v>
      </c>
      <c r="K69" s="47"/>
      <c r="L69" s="47"/>
      <c r="M69" s="47"/>
      <c r="N69" s="47"/>
      <c r="O69" s="47"/>
      <c r="P69" s="47"/>
      <c r="Q69" s="47"/>
      <c r="R69" s="47"/>
      <c r="S69" s="47"/>
    </row>
    <row r="70" spans="1:19">
      <c r="A70" s="47"/>
      <c r="B70" s="47"/>
      <c r="C70" s="76">
        <v>68</v>
      </c>
      <c r="D70" s="76" t="s">
        <v>170</v>
      </c>
      <c r="E70" s="47">
        <v>13.2</v>
      </c>
      <c r="F70" s="47">
        <v>8.8000000000000007</v>
      </c>
      <c r="G70" s="47">
        <v>4608</v>
      </c>
      <c r="H70" s="47">
        <v>3072</v>
      </c>
      <c r="I70" s="47"/>
      <c r="J70" s="47">
        <f t="shared" si="2"/>
        <v>14155776</v>
      </c>
      <c r="K70" s="47"/>
      <c r="L70" s="47"/>
      <c r="M70" s="47"/>
      <c r="N70" s="47"/>
      <c r="O70" s="47"/>
      <c r="P70" s="47"/>
      <c r="Q70" s="47"/>
      <c r="R70" s="47"/>
      <c r="S70" s="47"/>
    </row>
    <row r="71" spans="1:19">
      <c r="A71" s="47"/>
      <c r="B71" s="47"/>
      <c r="C71" s="76">
        <v>69</v>
      </c>
      <c r="D71" s="76" t="s">
        <v>186</v>
      </c>
      <c r="E71" s="47">
        <v>13.2</v>
      </c>
      <c r="F71" s="47">
        <v>8.8000000000000007</v>
      </c>
      <c r="G71" s="47">
        <v>4608</v>
      </c>
      <c r="H71" s="47">
        <v>3072</v>
      </c>
      <c r="I71" s="47"/>
      <c r="J71" s="47">
        <f t="shared" si="2"/>
        <v>14155776</v>
      </c>
      <c r="K71" s="47"/>
      <c r="L71" s="47"/>
      <c r="M71" s="47"/>
      <c r="N71" s="47"/>
      <c r="O71" s="47"/>
      <c r="P71" s="47"/>
      <c r="Q71" s="47"/>
      <c r="R71" s="47"/>
      <c r="S71" s="47"/>
    </row>
    <row r="72" spans="1:19">
      <c r="A72" s="47"/>
      <c r="B72" s="47"/>
      <c r="C72" s="76">
        <v>70</v>
      </c>
      <c r="D72" s="76" t="s">
        <v>153</v>
      </c>
      <c r="E72" s="47">
        <v>13.2</v>
      </c>
      <c r="F72" s="47">
        <v>8.8000000000000007</v>
      </c>
      <c r="G72" s="47">
        <v>5232</v>
      </c>
      <c r="H72" s="47">
        <v>3488</v>
      </c>
      <c r="I72" s="47"/>
      <c r="J72" s="47">
        <f t="shared" si="2"/>
        <v>18249216</v>
      </c>
      <c r="K72" s="47"/>
      <c r="L72" s="47"/>
      <c r="M72" s="47"/>
      <c r="N72" s="47"/>
      <c r="O72" s="47"/>
      <c r="P72" s="47"/>
      <c r="Q72" s="47"/>
      <c r="R72" s="47"/>
      <c r="S72" s="47"/>
    </row>
    <row r="73" spans="1:19">
      <c r="A73" s="47"/>
      <c r="B73" s="47"/>
      <c r="C73" s="76">
        <v>71</v>
      </c>
      <c r="D73" s="76" t="s">
        <v>185</v>
      </c>
      <c r="E73" s="47">
        <v>13.2</v>
      </c>
      <c r="F73" s="47">
        <v>8.8000000000000007</v>
      </c>
      <c r="G73" s="47">
        <v>3872</v>
      </c>
      <c r="H73" s="47">
        <v>2592</v>
      </c>
      <c r="I73" s="47"/>
      <c r="J73" s="47">
        <f t="shared" si="2"/>
        <v>10036224</v>
      </c>
      <c r="K73" s="47"/>
      <c r="L73" s="47"/>
      <c r="M73" s="47"/>
      <c r="N73" s="47"/>
      <c r="O73" s="47"/>
      <c r="P73" s="47"/>
      <c r="Q73" s="47"/>
      <c r="R73" s="47"/>
      <c r="S73" s="47"/>
    </row>
    <row r="74" spans="1:19">
      <c r="A74" s="47"/>
      <c r="B74" s="47"/>
      <c r="C74" s="76">
        <v>72</v>
      </c>
      <c r="D74" s="76" t="s">
        <v>151</v>
      </c>
      <c r="E74" s="47">
        <v>13.1</v>
      </c>
      <c r="F74" s="47">
        <v>8.8000000000000007</v>
      </c>
      <c r="G74" s="47">
        <v>4592</v>
      </c>
      <c r="H74" s="47">
        <v>3072</v>
      </c>
      <c r="I74" s="47"/>
      <c r="J74" s="47">
        <f t="shared" si="2"/>
        <v>14106624</v>
      </c>
      <c r="K74" s="47"/>
      <c r="L74" s="47"/>
      <c r="M74" s="47"/>
      <c r="N74" s="47"/>
      <c r="O74" s="47"/>
      <c r="P74" s="47"/>
      <c r="Q74" s="47"/>
      <c r="R74" s="47"/>
      <c r="S74" s="47"/>
    </row>
    <row r="75" spans="1:19">
      <c r="A75" s="47"/>
      <c r="B75" s="47"/>
      <c r="C75" s="76">
        <v>73</v>
      </c>
      <c r="D75" s="76" t="s">
        <v>154</v>
      </c>
      <c r="E75" s="47">
        <v>13.2</v>
      </c>
      <c r="F75" s="47">
        <v>8.8000000000000007</v>
      </c>
      <c r="G75" s="47">
        <v>5232</v>
      </c>
      <c r="H75" s="47">
        <v>3488</v>
      </c>
      <c r="I75" s="47"/>
      <c r="J75" s="47">
        <f t="shared" si="2"/>
        <v>18249216</v>
      </c>
      <c r="K75" s="47"/>
      <c r="L75" s="47"/>
      <c r="M75" s="47"/>
      <c r="N75" s="47"/>
      <c r="O75" s="47"/>
      <c r="P75" s="47"/>
      <c r="Q75" s="47"/>
      <c r="R75" s="47"/>
      <c r="S75" s="47"/>
    </row>
    <row r="76" spans="1:19">
      <c r="A76" s="47"/>
      <c r="B76" s="47"/>
      <c r="C76" s="76">
        <v>74</v>
      </c>
      <c r="D76" s="76" t="s">
        <v>173</v>
      </c>
      <c r="E76" s="47">
        <v>23.6</v>
      </c>
      <c r="F76" s="47">
        <v>15.7</v>
      </c>
      <c r="G76" s="47">
        <v>4928</v>
      </c>
      <c r="H76" s="47">
        <v>3264</v>
      </c>
      <c r="I76" s="47"/>
      <c r="J76" s="47">
        <f t="shared" si="2"/>
        <v>16084992</v>
      </c>
      <c r="K76" s="47"/>
      <c r="L76" s="47"/>
      <c r="M76" s="47"/>
      <c r="N76" s="47"/>
      <c r="O76" s="47"/>
      <c r="P76" s="47"/>
      <c r="Q76" s="47"/>
      <c r="R76" s="47"/>
      <c r="S76" s="47"/>
    </row>
    <row r="77" spans="1:19">
      <c r="A77" s="47"/>
      <c r="B77" s="47"/>
      <c r="C77" s="76">
        <v>75</v>
      </c>
      <c r="D77" s="76" t="s">
        <v>178</v>
      </c>
      <c r="E77" s="47">
        <v>6.17</v>
      </c>
      <c r="F77" s="47">
        <v>4.55</v>
      </c>
      <c r="G77" s="47">
        <v>4608</v>
      </c>
      <c r="H77" s="47">
        <v>3456</v>
      </c>
      <c r="I77" s="47"/>
      <c r="J77" s="47">
        <f t="shared" si="2"/>
        <v>15925248</v>
      </c>
      <c r="K77" s="47"/>
      <c r="L77" s="47"/>
      <c r="M77" s="47"/>
      <c r="N77" s="47"/>
      <c r="O77" s="47"/>
      <c r="P77" s="47"/>
      <c r="Q77" s="47"/>
      <c r="R77" s="47"/>
      <c r="S77" s="47"/>
    </row>
    <row r="78" spans="1:19">
      <c r="A78" s="47"/>
      <c r="B78" s="47"/>
      <c r="C78" s="76">
        <v>76</v>
      </c>
      <c r="D78" s="76" t="s">
        <v>156</v>
      </c>
      <c r="E78" s="47">
        <v>6.17</v>
      </c>
      <c r="F78" s="47">
        <v>4.55</v>
      </c>
      <c r="G78" s="47">
        <v>4608</v>
      </c>
      <c r="H78" s="47">
        <v>3456</v>
      </c>
      <c r="I78" s="47"/>
      <c r="J78" s="47">
        <f t="shared" si="2"/>
        <v>15925248</v>
      </c>
      <c r="K78" s="47"/>
      <c r="L78" s="47"/>
      <c r="M78" s="47"/>
      <c r="N78" s="47"/>
      <c r="O78" s="47"/>
      <c r="P78" s="47"/>
      <c r="Q78" s="47"/>
      <c r="R78" s="47"/>
      <c r="S78" s="47"/>
    </row>
    <row r="79" spans="1:19">
      <c r="A79" s="47"/>
      <c r="B79" s="47"/>
      <c r="C79" s="76">
        <v>77</v>
      </c>
      <c r="D79" s="76" t="s">
        <v>165</v>
      </c>
      <c r="E79" s="47">
        <v>23.5</v>
      </c>
      <c r="F79" s="47">
        <v>15.6</v>
      </c>
      <c r="G79" s="47">
        <v>6000</v>
      </c>
      <c r="H79" s="47">
        <v>4000</v>
      </c>
      <c r="I79" s="47"/>
      <c r="J79" s="47">
        <f t="shared" si="2"/>
        <v>24000000</v>
      </c>
      <c r="K79" s="47"/>
      <c r="L79" s="47"/>
      <c r="M79" s="47"/>
      <c r="N79" s="47"/>
      <c r="O79" s="47"/>
      <c r="P79" s="47"/>
      <c r="Q79" s="47"/>
      <c r="R79" s="47"/>
      <c r="S79" s="47"/>
    </row>
    <row r="80" spans="1:19">
      <c r="A80" s="47"/>
      <c r="B80" s="47"/>
      <c r="C80" s="76">
        <v>78</v>
      </c>
      <c r="D80" s="76" t="s">
        <v>168</v>
      </c>
      <c r="E80" s="47">
        <v>23.5</v>
      </c>
      <c r="F80" s="47">
        <v>15.6</v>
      </c>
      <c r="G80" s="47">
        <v>6000</v>
      </c>
      <c r="H80" s="47">
        <v>4000</v>
      </c>
      <c r="I80" s="47"/>
      <c r="J80" s="47">
        <f t="shared" si="2"/>
        <v>24000000</v>
      </c>
      <c r="K80" s="47"/>
      <c r="L80" s="47"/>
      <c r="M80" s="47"/>
      <c r="N80" s="47"/>
      <c r="O80" s="47"/>
      <c r="P80" s="47"/>
      <c r="Q80" s="47"/>
      <c r="R80" s="47"/>
      <c r="S80" s="47"/>
    </row>
    <row r="81" spans="1:19">
      <c r="A81" s="47"/>
      <c r="B81" s="47"/>
      <c r="C81" s="76">
        <v>79</v>
      </c>
      <c r="D81" s="76" t="s">
        <v>169</v>
      </c>
      <c r="E81" s="47">
        <v>35.9</v>
      </c>
      <c r="F81" s="47">
        <v>24</v>
      </c>
      <c r="G81" s="47">
        <v>6000</v>
      </c>
      <c r="H81" s="47">
        <v>4000</v>
      </c>
      <c r="I81" s="47"/>
      <c r="J81" s="47">
        <f t="shared" si="2"/>
        <v>24000000</v>
      </c>
      <c r="K81" s="47"/>
      <c r="L81" s="47"/>
      <c r="M81" s="47"/>
      <c r="N81" s="47"/>
      <c r="O81" s="47"/>
      <c r="P81" s="47"/>
      <c r="Q81" s="47"/>
      <c r="R81" s="47"/>
      <c r="S81" s="47"/>
    </row>
    <row r="82" spans="1:19">
      <c r="A82" s="47"/>
      <c r="B82" s="47"/>
      <c r="C82" s="76">
        <v>80</v>
      </c>
      <c r="D82" s="76" t="s">
        <v>176</v>
      </c>
      <c r="E82" s="47">
        <v>23.5</v>
      </c>
      <c r="F82" s="47">
        <v>15.6</v>
      </c>
      <c r="G82" s="47">
        <v>6000</v>
      </c>
      <c r="H82" s="47">
        <v>4000</v>
      </c>
      <c r="I82" s="47"/>
      <c r="J82" s="47">
        <f t="shared" si="2"/>
        <v>24000000</v>
      </c>
      <c r="K82" s="47"/>
      <c r="L82" s="47"/>
      <c r="M82" s="47"/>
      <c r="N82" s="47"/>
      <c r="O82" s="47"/>
      <c r="P82" s="47"/>
      <c r="Q82" s="47"/>
      <c r="R82" s="47"/>
      <c r="S82" s="47"/>
    </row>
    <row r="83" spans="1:19">
      <c r="A83" s="47"/>
      <c r="B83" s="47"/>
      <c r="C83" s="76">
        <v>81</v>
      </c>
      <c r="D83" s="76" t="s">
        <v>182</v>
      </c>
      <c r="E83" s="47">
        <v>6.17</v>
      </c>
      <c r="F83" s="47">
        <v>4.55</v>
      </c>
      <c r="G83" s="47">
        <v>5152</v>
      </c>
      <c r="H83" s="47">
        <v>3864</v>
      </c>
      <c r="I83" s="47"/>
      <c r="J83" s="47">
        <f t="shared" si="2"/>
        <v>19907328</v>
      </c>
      <c r="K83" s="47"/>
      <c r="L83" s="47"/>
      <c r="M83" s="47"/>
      <c r="N83" s="47"/>
      <c r="O83" s="47"/>
      <c r="P83" s="47"/>
      <c r="Q83" s="47"/>
      <c r="R83" s="47"/>
      <c r="S83" s="47"/>
    </row>
    <row r="84" spans="1:19">
      <c r="A84" s="47"/>
      <c r="B84" s="47"/>
      <c r="C84" s="76">
        <v>82</v>
      </c>
      <c r="D84" s="76" t="s">
        <v>175</v>
      </c>
      <c r="E84" s="47">
        <v>6.17</v>
      </c>
      <c r="F84" s="47">
        <v>4.55</v>
      </c>
      <c r="G84" s="47">
        <v>4608</v>
      </c>
      <c r="H84" s="47">
        <v>3456</v>
      </c>
      <c r="I84" s="47"/>
      <c r="J84" s="47">
        <f t="shared" si="2"/>
        <v>15925248</v>
      </c>
      <c r="K84" s="47"/>
      <c r="L84" s="47"/>
      <c r="M84" s="47"/>
      <c r="N84" s="47"/>
      <c r="O84" s="47"/>
      <c r="P84" s="47"/>
      <c r="Q84" s="47"/>
      <c r="R84" s="47"/>
      <c r="S84" s="47"/>
    </row>
    <row r="85" spans="1:19">
      <c r="A85" s="47"/>
      <c r="B85" s="47"/>
      <c r="C85" s="76">
        <v>83</v>
      </c>
      <c r="D85" s="76" t="s">
        <v>183</v>
      </c>
      <c r="E85" s="47">
        <v>6.17</v>
      </c>
      <c r="F85" s="47">
        <v>4.55</v>
      </c>
      <c r="G85" s="47">
        <v>4608</v>
      </c>
      <c r="H85" s="47">
        <v>3456</v>
      </c>
      <c r="I85" s="47"/>
      <c r="J85" s="47">
        <f t="shared" si="2"/>
        <v>15925248</v>
      </c>
      <c r="K85" s="47"/>
      <c r="L85" s="47"/>
      <c r="M85" s="47"/>
      <c r="N85" s="47"/>
      <c r="O85" s="47"/>
      <c r="P85" s="47"/>
      <c r="Q85" s="47"/>
      <c r="R85" s="47"/>
      <c r="S85" s="47"/>
    </row>
    <row r="86" spans="1:19">
      <c r="A86" s="47"/>
      <c r="B86" s="47"/>
      <c r="C86" s="76">
        <v>84</v>
      </c>
      <c r="D86" s="76" t="s">
        <v>166</v>
      </c>
      <c r="E86" s="47">
        <v>6.17</v>
      </c>
      <c r="F86" s="47">
        <v>4.55</v>
      </c>
      <c r="G86" s="47">
        <v>4608</v>
      </c>
      <c r="H86" s="47">
        <v>3456</v>
      </c>
      <c r="I86" s="47"/>
      <c r="J86" s="47">
        <f t="shared" si="2"/>
        <v>15925248</v>
      </c>
      <c r="K86" s="47"/>
      <c r="L86" s="47"/>
      <c r="M86" s="47"/>
      <c r="N86" s="47"/>
      <c r="O86" s="47"/>
      <c r="P86" s="47"/>
      <c r="Q86" s="47"/>
      <c r="R86" s="47"/>
      <c r="S86" s="47"/>
    </row>
    <row r="87" spans="1:19">
      <c r="A87" s="47"/>
      <c r="B87" s="47"/>
      <c r="C87" s="76">
        <v>85</v>
      </c>
      <c r="D87" s="76" t="s">
        <v>174</v>
      </c>
      <c r="E87" s="47">
        <v>7.44</v>
      </c>
      <c r="F87" s="47">
        <v>5.58</v>
      </c>
      <c r="G87" s="47">
        <v>4000</v>
      </c>
      <c r="H87" s="47">
        <v>3000</v>
      </c>
      <c r="I87" s="47"/>
      <c r="J87" s="47">
        <f t="shared" si="2"/>
        <v>12000000</v>
      </c>
      <c r="K87" s="47"/>
      <c r="L87" s="47"/>
      <c r="M87" s="47"/>
      <c r="N87" s="47"/>
      <c r="O87" s="47"/>
      <c r="P87" s="47"/>
      <c r="Q87" s="47"/>
      <c r="R87" s="47"/>
      <c r="S87" s="47"/>
    </row>
    <row r="88" spans="1:19">
      <c r="A88" s="47"/>
      <c r="B88" s="47"/>
      <c r="C88" s="76">
        <v>86</v>
      </c>
      <c r="D88" s="76" t="s">
        <v>160</v>
      </c>
      <c r="E88" s="47">
        <v>7.44</v>
      </c>
      <c r="F88" s="47">
        <v>5.58</v>
      </c>
      <c r="G88" s="47">
        <v>4000</v>
      </c>
      <c r="H88" s="47">
        <v>3000</v>
      </c>
      <c r="I88" s="47"/>
      <c r="J88" s="47">
        <f t="shared" si="2"/>
        <v>12000000</v>
      </c>
      <c r="K88" s="47"/>
      <c r="L88" s="47"/>
      <c r="M88" s="47"/>
      <c r="N88" s="47"/>
      <c r="O88" s="47"/>
      <c r="P88" s="47"/>
      <c r="Q88" s="47"/>
      <c r="R88" s="47"/>
      <c r="S88" s="47"/>
    </row>
    <row r="89" spans="1:19">
      <c r="A89" s="47"/>
      <c r="B89" s="47"/>
      <c r="C89" s="76">
        <v>87</v>
      </c>
      <c r="D89" s="76" t="s">
        <v>184</v>
      </c>
      <c r="E89" s="47">
        <v>6.17</v>
      </c>
      <c r="F89" s="47">
        <v>4.55</v>
      </c>
      <c r="G89" s="47">
        <v>4896</v>
      </c>
      <c r="H89" s="47">
        <v>3672</v>
      </c>
      <c r="I89" s="47"/>
      <c r="J89" s="47">
        <f t="shared" si="2"/>
        <v>17978112</v>
      </c>
      <c r="K89" s="47"/>
      <c r="L89" s="47"/>
      <c r="M89" s="47"/>
      <c r="N89" s="47"/>
      <c r="O89" s="47"/>
      <c r="P89" s="47"/>
      <c r="Q89" s="47"/>
      <c r="R89" s="47"/>
      <c r="S89" s="47"/>
    </row>
    <row r="90" spans="1:19">
      <c r="A90" s="47"/>
      <c r="B90" s="47"/>
      <c r="C90" s="76">
        <v>88</v>
      </c>
      <c r="D90" s="76" t="s">
        <v>158</v>
      </c>
      <c r="E90" s="47">
        <v>6.17</v>
      </c>
      <c r="F90" s="47">
        <v>4.55</v>
      </c>
      <c r="G90" s="47">
        <v>4608</v>
      </c>
      <c r="H90" s="47">
        <v>3456</v>
      </c>
      <c r="I90" s="47"/>
      <c r="J90" s="47">
        <f t="shared" si="2"/>
        <v>15925248</v>
      </c>
      <c r="K90" s="47"/>
      <c r="L90" s="47"/>
      <c r="M90" s="47"/>
      <c r="N90" s="47"/>
      <c r="O90" s="47"/>
      <c r="P90" s="47"/>
      <c r="Q90" s="47"/>
      <c r="R90" s="47"/>
      <c r="S90" s="47"/>
    </row>
    <row r="91" spans="1:19">
      <c r="A91" s="47"/>
      <c r="B91" s="47"/>
      <c r="C91" s="76">
        <v>89</v>
      </c>
      <c r="D91" s="76" t="s">
        <v>159</v>
      </c>
      <c r="E91" s="47">
        <v>6.17</v>
      </c>
      <c r="F91" s="47">
        <v>4.55</v>
      </c>
      <c r="G91" s="47">
        <v>4608</v>
      </c>
      <c r="H91" s="47">
        <v>3456</v>
      </c>
      <c r="I91" s="47"/>
      <c r="J91" s="47">
        <f t="shared" si="2"/>
        <v>15925248</v>
      </c>
      <c r="K91" s="47"/>
      <c r="L91" s="47"/>
      <c r="M91" s="47"/>
      <c r="N91" s="47"/>
      <c r="O91" s="47"/>
      <c r="P91" s="47"/>
      <c r="Q91" s="47"/>
      <c r="R91" s="47"/>
      <c r="S91" s="47"/>
    </row>
    <row r="92" spans="1:19">
      <c r="A92" s="47"/>
      <c r="B92" s="47"/>
      <c r="C92" s="76">
        <v>90</v>
      </c>
      <c r="D92" s="76" t="s">
        <v>171</v>
      </c>
      <c r="E92" s="47">
        <v>7.44</v>
      </c>
      <c r="F92" s="47">
        <v>5.58</v>
      </c>
      <c r="G92" s="47">
        <v>4000</v>
      </c>
      <c r="H92" s="47">
        <v>3000</v>
      </c>
      <c r="I92" s="47"/>
      <c r="J92" s="47">
        <f t="shared" si="2"/>
        <v>12000000</v>
      </c>
      <c r="K92" s="47"/>
      <c r="L92" s="47"/>
      <c r="M92" s="47"/>
      <c r="N92" s="47"/>
      <c r="O92" s="47"/>
      <c r="P92" s="47"/>
      <c r="Q92" s="47"/>
      <c r="R92" s="47"/>
      <c r="S92" s="47"/>
    </row>
    <row r="93" spans="1:19">
      <c r="A93" s="47"/>
      <c r="B93" s="47"/>
      <c r="C93" s="76">
        <v>91</v>
      </c>
      <c r="D93" s="76" t="s">
        <v>172</v>
      </c>
      <c r="E93" s="47">
        <v>4.8</v>
      </c>
      <c r="F93" s="47">
        <v>3.6</v>
      </c>
      <c r="G93" s="47">
        <v>4160</v>
      </c>
      <c r="H93" s="47">
        <v>3120</v>
      </c>
      <c r="I93" s="47"/>
      <c r="J93" s="47">
        <f t="shared" si="2"/>
        <v>12979200</v>
      </c>
      <c r="K93" s="47"/>
      <c r="L93" s="47"/>
      <c r="M93" s="47"/>
      <c r="N93" s="47"/>
      <c r="O93" s="47"/>
      <c r="P93" s="47"/>
      <c r="Q93" s="47"/>
      <c r="R93" s="47"/>
      <c r="S93" s="47"/>
    </row>
    <row r="94" spans="1:19">
      <c r="A94" s="47"/>
      <c r="B94" s="47"/>
      <c r="C94" s="76">
        <v>92</v>
      </c>
      <c r="D94" s="76" t="s">
        <v>181</v>
      </c>
      <c r="E94" s="47">
        <v>6.17</v>
      </c>
      <c r="F94" s="47">
        <v>4.55</v>
      </c>
      <c r="G94" s="47">
        <v>3648</v>
      </c>
      <c r="H94" s="47">
        <v>2736</v>
      </c>
      <c r="I94" s="47"/>
      <c r="J94" s="47">
        <f t="shared" si="2"/>
        <v>9980928</v>
      </c>
      <c r="K94" s="47"/>
      <c r="L94" s="47"/>
      <c r="M94" s="47"/>
      <c r="N94" s="47"/>
      <c r="O94" s="47"/>
      <c r="P94" s="47"/>
      <c r="Q94" s="47"/>
      <c r="R94" s="47"/>
      <c r="S94" s="47"/>
    </row>
    <row r="95" spans="1:19">
      <c r="A95" s="47"/>
      <c r="B95" s="47"/>
      <c r="C95" s="76">
        <v>93</v>
      </c>
      <c r="D95" s="76" t="s">
        <v>157</v>
      </c>
      <c r="E95" s="47">
        <v>4.8</v>
      </c>
      <c r="F95" s="47">
        <v>3.6</v>
      </c>
      <c r="G95" s="47">
        <v>4160</v>
      </c>
      <c r="H95" s="47">
        <v>3120</v>
      </c>
      <c r="I95" s="47"/>
      <c r="J95" s="47">
        <f t="shared" si="2"/>
        <v>12979200</v>
      </c>
      <c r="K95" s="47"/>
      <c r="L95" s="47"/>
      <c r="M95" s="47"/>
      <c r="N95" s="47"/>
      <c r="O95" s="47"/>
      <c r="P95" s="47"/>
      <c r="Q95" s="47"/>
      <c r="R95" s="47"/>
      <c r="S95" s="47"/>
    </row>
    <row r="96" spans="1:19">
      <c r="A96" s="47"/>
      <c r="B96" s="47"/>
      <c r="C96" s="76">
        <v>94</v>
      </c>
      <c r="D96" s="76" t="s">
        <v>177</v>
      </c>
      <c r="E96" s="47">
        <v>6.17</v>
      </c>
      <c r="F96" s="47">
        <v>4.55</v>
      </c>
      <c r="G96" s="47">
        <v>5152</v>
      </c>
      <c r="H96" s="47">
        <v>3864</v>
      </c>
      <c r="I96" s="47"/>
      <c r="J96" s="47">
        <f t="shared" si="2"/>
        <v>19907328</v>
      </c>
      <c r="K96" s="47"/>
      <c r="L96" s="47"/>
      <c r="M96" s="47"/>
      <c r="N96" s="47"/>
      <c r="O96" s="47"/>
      <c r="P96" s="47"/>
      <c r="Q96" s="47"/>
      <c r="R96" s="47"/>
      <c r="S96" s="47"/>
    </row>
    <row r="97" spans="1:19">
      <c r="A97" s="47"/>
      <c r="B97" s="47"/>
      <c r="C97" s="76">
        <v>95</v>
      </c>
      <c r="D97" s="76" t="s">
        <v>164</v>
      </c>
      <c r="E97" s="47">
        <v>6.17</v>
      </c>
      <c r="F97" s="47">
        <v>4.55</v>
      </c>
      <c r="G97" s="47">
        <v>5152</v>
      </c>
      <c r="H97" s="47">
        <v>3864</v>
      </c>
      <c r="I97" s="47"/>
      <c r="J97" s="47">
        <f t="shared" si="2"/>
        <v>19907328</v>
      </c>
      <c r="K97" s="47"/>
      <c r="L97" s="47"/>
      <c r="M97" s="47"/>
      <c r="N97" s="47"/>
      <c r="O97" s="47"/>
      <c r="P97" s="47"/>
      <c r="Q97" s="47"/>
      <c r="R97" s="47"/>
      <c r="S97" s="47"/>
    </row>
    <row r="98" spans="1:19">
      <c r="A98" s="47"/>
      <c r="B98" s="47"/>
      <c r="C98" s="76">
        <v>96</v>
      </c>
      <c r="D98" s="76" t="s">
        <v>180</v>
      </c>
      <c r="E98" s="47">
        <v>6.17</v>
      </c>
      <c r="F98" s="47">
        <v>4.55</v>
      </c>
      <c r="G98" s="47">
        <v>4608</v>
      </c>
      <c r="H98" s="47">
        <v>3456</v>
      </c>
      <c r="I98" s="47"/>
      <c r="J98" s="47">
        <f t="shared" si="2"/>
        <v>15925248</v>
      </c>
      <c r="K98" s="47"/>
      <c r="L98" s="47"/>
      <c r="M98" s="47"/>
      <c r="N98" s="47"/>
      <c r="O98" s="47"/>
      <c r="P98" s="47"/>
      <c r="Q98" s="47"/>
      <c r="R98" s="47"/>
      <c r="S98" s="47"/>
    </row>
    <row r="99" spans="1:19">
      <c r="A99" s="47"/>
      <c r="B99" s="47"/>
      <c r="C99" s="76">
        <v>97</v>
      </c>
      <c r="D99" s="76" t="s">
        <v>163</v>
      </c>
      <c r="E99" s="47">
        <v>6.17</v>
      </c>
      <c r="F99" s="47">
        <v>4.55</v>
      </c>
      <c r="G99" s="47">
        <v>4608</v>
      </c>
      <c r="H99" s="47">
        <v>3456</v>
      </c>
      <c r="I99" s="47"/>
      <c r="J99" s="47">
        <f t="shared" ref="J99:J130" si="3">SUM(H99*G99)</f>
        <v>15925248</v>
      </c>
      <c r="K99" s="47"/>
      <c r="L99" s="47"/>
      <c r="M99" s="47"/>
      <c r="N99" s="47"/>
      <c r="O99" s="47"/>
      <c r="P99" s="47"/>
      <c r="Q99" s="47"/>
      <c r="R99" s="47"/>
      <c r="S99" s="47"/>
    </row>
    <row r="100" spans="1:19">
      <c r="A100" s="47"/>
      <c r="B100" s="47"/>
      <c r="C100" s="76">
        <v>98</v>
      </c>
      <c r="D100" s="76" t="s">
        <v>162</v>
      </c>
      <c r="E100" s="47">
        <v>6.17</v>
      </c>
      <c r="F100" s="47">
        <v>4.55</v>
      </c>
      <c r="G100" s="47">
        <v>4608</v>
      </c>
      <c r="H100" s="47">
        <v>3456</v>
      </c>
      <c r="I100" s="47"/>
      <c r="J100" s="47">
        <f t="shared" si="3"/>
        <v>15925248</v>
      </c>
      <c r="K100" s="47"/>
      <c r="L100" s="47"/>
      <c r="M100" s="47"/>
      <c r="N100" s="47"/>
      <c r="O100" s="47"/>
      <c r="P100" s="47"/>
      <c r="Q100" s="47"/>
      <c r="R100" s="47"/>
      <c r="S100" s="47"/>
    </row>
    <row r="101" spans="1:19">
      <c r="A101" s="47"/>
      <c r="B101" s="47"/>
      <c r="C101" s="76">
        <v>99</v>
      </c>
      <c r="D101" s="76" t="s">
        <v>152</v>
      </c>
      <c r="E101" s="47">
        <v>6.17</v>
      </c>
      <c r="F101" s="47">
        <v>4.55</v>
      </c>
      <c r="G101" s="47">
        <v>4608</v>
      </c>
      <c r="H101" s="47">
        <v>3456</v>
      </c>
      <c r="I101" s="47"/>
      <c r="J101" s="47">
        <f t="shared" si="3"/>
        <v>15925248</v>
      </c>
      <c r="K101" s="47"/>
      <c r="L101" s="47"/>
      <c r="M101" s="47"/>
      <c r="N101" s="47"/>
      <c r="O101" s="47"/>
      <c r="P101" s="47"/>
      <c r="Q101" s="47"/>
      <c r="R101" s="47"/>
      <c r="S101" s="47"/>
    </row>
    <row r="102" spans="1:19">
      <c r="A102" s="47"/>
      <c r="B102" s="47"/>
      <c r="C102" s="76">
        <v>100</v>
      </c>
      <c r="D102" s="76" t="s">
        <v>179</v>
      </c>
      <c r="E102" s="47">
        <v>6.17</v>
      </c>
      <c r="F102" s="47">
        <v>4.55</v>
      </c>
      <c r="G102" s="47">
        <v>4896</v>
      </c>
      <c r="H102" s="47">
        <v>3672</v>
      </c>
      <c r="I102" s="47"/>
      <c r="J102" s="47">
        <f t="shared" si="3"/>
        <v>17978112</v>
      </c>
      <c r="K102" s="47"/>
      <c r="L102" s="47"/>
      <c r="M102" s="47"/>
      <c r="N102" s="47"/>
      <c r="O102" s="47"/>
      <c r="P102" s="47"/>
      <c r="Q102" s="47"/>
      <c r="R102" s="47"/>
      <c r="S102" s="47"/>
    </row>
    <row r="103" spans="1:19">
      <c r="A103" s="47"/>
      <c r="B103" s="47"/>
      <c r="C103" s="76">
        <v>101</v>
      </c>
      <c r="D103" s="76" t="s">
        <v>161</v>
      </c>
      <c r="E103" s="47">
        <v>6.17</v>
      </c>
      <c r="F103" s="47">
        <v>4.55</v>
      </c>
      <c r="G103" s="47">
        <v>4608</v>
      </c>
      <c r="H103" s="47">
        <v>3456</v>
      </c>
      <c r="I103" s="47"/>
      <c r="J103" s="47">
        <f t="shared" si="3"/>
        <v>15925248</v>
      </c>
      <c r="K103" s="47"/>
      <c r="L103" s="47"/>
      <c r="M103" s="47"/>
      <c r="N103" s="47"/>
      <c r="O103" s="47"/>
      <c r="P103" s="47"/>
      <c r="Q103" s="47"/>
      <c r="R103" s="47"/>
      <c r="S103" s="47"/>
    </row>
    <row r="104" spans="1:19">
      <c r="A104" s="47"/>
      <c r="B104" s="47"/>
      <c r="C104" s="76">
        <v>102</v>
      </c>
      <c r="D104" s="76" t="s">
        <v>155</v>
      </c>
      <c r="E104" s="47">
        <v>36</v>
      </c>
      <c r="F104" s="47">
        <v>23.9</v>
      </c>
      <c r="G104" s="47">
        <v>4928</v>
      </c>
      <c r="H104" s="47">
        <v>3280</v>
      </c>
      <c r="I104" s="47"/>
      <c r="J104" s="47">
        <f t="shared" si="3"/>
        <v>16163840</v>
      </c>
      <c r="K104" s="47"/>
      <c r="L104" s="47"/>
      <c r="M104" s="47"/>
      <c r="N104" s="47"/>
      <c r="O104" s="47"/>
      <c r="P104" s="47"/>
      <c r="Q104" s="47"/>
      <c r="R104" s="47"/>
      <c r="S104" s="47"/>
    </row>
    <row r="105" spans="1:19">
      <c r="A105" s="47"/>
      <c r="B105" s="47"/>
      <c r="C105" s="76">
        <v>103</v>
      </c>
      <c r="D105" s="76" t="s">
        <v>149</v>
      </c>
      <c r="E105" s="47">
        <v>35.9</v>
      </c>
      <c r="F105" s="47">
        <v>24</v>
      </c>
      <c r="G105" s="47">
        <v>6000</v>
      </c>
      <c r="H105" s="47">
        <v>4000</v>
      </c>
      <c r="I105" s="47"/>
      <c r="J105" s="47">
        <f t="shared" si="3"/>
        <v>24000000</v>
      </c>
      <c r="K105" s="47"/>
      <c r="L105" s="47"/>
      <c r="M105" s="47"/>
      <c r="N105" s="47"/>
      <c r="O105" s="47"/>
      <c r="P105" s="47"/>
      <c r="Q105" s="47"/>
      <c r="R105" s="47"/>
      <c r="S105" s="47"/>
    </row>
    <row r="106" spans="1:19">
      <c r="A106" s="47"/>
      <c r="B106" s="47"/>
      <c r="C106" s="76">
        <v>104</v>
      </c>
      <c r="D106" s="76" t="s">
        <v>150</v>
      </c>
      <c r="E106" s="47">
        <v>35.9</v>
      </c>
      <c r="F106" s="47">
        <v>24</v>
      </c>
      <c r="G106" s="47">
        <v>7360</v>
      </c>
      <c r="H106" s="47">
        <v>4912</v>
      </c>
      <c r="I106" s="47"/>
      <c r="J106" s="47">
        <f t="shared" si="3"/>
        <v>36152320</v>
      </c>
      <c r="K106" s="47"/>
      <c r="L106" s="47"/>
      <c r="M106" s="47"/>
      <c r="N106" s="47"/>
      <c r="O106" s="47"/>
      <c r="P106" s="47"/>
      <c r="Q106" s="47"/>
      <c r="R106" s="47"/>
      <c r="S106" s="47"/>
    </row>
    <row r="107" spans="1:19">
      <c r="A107" s="47"/>
      <c r="B107" s="47"/>
      <c r="C107" s="76">
        <v>105</v>
      </c>
      <c r="D107" s="76" t="s">
        <v>167</v>
      </c>
      <c r="E107" s="47">
        <v>36</v>
      </c>
      <c r="F107" s="47">
        <v>23.9</v>
      </c>
      <c r="G107" s="47">
        <v>4928</v>
      </c>
      <c r="H107" s="47">
        <v>3280</v>
      </c>
      <c r="I107" s="47"/>
      <c r="J107" s="47">
        <f t="shared" si="3"/>
        <v>16163840</v>
      </c>
      <c r="K107" s="47"/>
      <c r="L107" s="47"/>
      <c r="M107" s="47"/>
      <c r="N107" s="47"/>
      <c r="O107" s="47"/>
      <c r="P107" s="47"/>
      <c r="Q107" s="47"/>
      <c r="R107" s="47"/>
      <c r="S107" s="47"/>
    </row>
    <row r="108" spans="1:19">
      <c r="A108" s="47"/>
      <c r="B108" s="47"/>
      <c r="C108" s="76">
        <v>106</v>
      </c>
      <c r="D108" s="76" t="s">
        <v>187</v>
      </c>
      <c r="E108" s="47">
        <v>6.17</v>
      </c>
      <c r="F108" s="47">
        <v>4.55</v>
      </c>
      <c r="G108" s="47">
        <v>4608</v>
      </c>
      <c r="H108" s="47">
        <v>3456</v>
      </c>
      <c r="I108" s="47"/>
      <c r="J108" s="47">
        <f t="shared" si="3"/>
        <v>15925248</v>
      </c>
      <c r="K108" s="47"/>
      <c r="L108" s="47"/>
      <c r="M108" s="47"/>
      <c r="N108" s="47"/>
      <c r="O108" s="47"/>
      <c r="P108" s="47"/>
      <c r="Q108" s="47"/>
      <c r="R108" s="47"/>
      <c r="S108" s="47"/>
    </row>
    <row r="109" spans="1:19">
      <c r="A109" s="47"/>
      <c r="B109" s="47"/>
      <c r="C109" s="76">
        <v>107</v>
      </c>
      <c r="D109" s="76" t="s">
        <v>233</v>
      </c>
      <c r="E109" s="47">
        <v>17.3</v>
      </c>
      <c r="F109" s="47">
        <v>13</v>
      </c>
      <c r="G109" s="47">
        <v>4608</v>
      </c>
      <c r="H109" s="47">
        <v>3456</v>
      </c>
      <c r="I109" s="47"/>
      <c r="J109" s="47">
        <f t="shared" si="3"/>
        <v>15925248</v>
      </c>
      <c r="K109" s="47"/>
      <c r="L109" s="47"/>
      <c r="M109" s="47"/>
      <c r="N109" s="47"/>
      <c r="O109" s="47"/>
      <c r="P109" s="47"/>
      <c r="Q109" s="47"/>
      <c r="R109" s="47"/>
      <c r="S109" s="47"/>
    </row>
    <row r="110" spans="1:19">
      <c r="A110" s="47"/>
      <c r="B110" s="47"/>
      <c r="C110" s="76">
        <v>108</v>
      </c>
      <c r="D110" s="76" t="s">
        <v>230</v>
      </c>
      <c r="E110" s="47">
        <v>17.3</v>
      </c>
      <c r="F110" s="47">
        <v>13</v>
      </c>
      <c r="G110" s="47">
        <v>4608</v>
      </c>
      <c r="H110" s="47">
        <v>3456</v>
      </c>
      <c r="I110" s="47"/>
      <c r="J110" s="47">
        <f t="shared" si="3"/>
        <v>15925248</v>
      </c>
      <c r="K110" s="47"/>
      <c r="L110" s="47"/>
      <c r="M110" s="47"/>
      <c r="N110" s="47"/>
      <c r="O110" s="47"/>
      <c r="P110" s="47"/>
      <c r="Q110" s="47"/>
      <c r="R110" s="47"/>
      <c r="S110" s="47"/>
    </row>
    <row r="111" spans="1:19">
      <c r="A111" s="47"/>
      <c r="B111" s="47"/>
      <c r="C111" s="76">
        <v>109</v>
      </c>
      <c r="D111" s="76" t="s">
        <v>234</v>
      </c>
      <c r="E111" s="47">
        <v>17.3</v>
      </c>
      <c r="F111" s="47">
        <v>13</v>
      </c>
      <c r="G111" s="47">
        <v>4608</v>
      </c>
      <c r="H111" s="47">
        <v>3456</v>
      </c>
      <c r="I111" s="47"/>
      <c r="J111" s="47">
        <f t="shared" si="3"/>
        <v>15925248</v>
      </c>
      <c r="K111" s="47"/>
      <c r="L111" s="47"/>
      <c r="M111" s="47"/>
      <c r="N111" s="47"/>
      <c r="O111" s="47"/>
      <c r="P111" s="47"/>
      <c r="Q111" s="47"/>
      <c r="R111" s="47"/>
      <c r="S111" s="47"/>
    </row>
    <row r="112" spans="1:19">
      <c r="A112" s="47"/>
      <c r="B112" s="47"/>
      <c r="C112" s="76">
        <v>110</v>
      </c>
      <c r="D112" s="76" t="s">
        <v>235</v>
      </c>
      <c r="E112" s="47">
        <v>17.3</v>
      </c>
      <c r="F112" s="47">
        <v>13</v>
      </c>
      <c r="G112" s="47">
        <v>4608</v>
      </c>
      <c r="H112" s="47">
        <v>3456</v>
      </c>
      <c r="I112" s="47"/>
      <c r="J112" s="47">
        <f t="shared" si="3"/>
        <v>15925248</v>
      </c>
      <c r="K112" s="47"/>
      <c r="L112" s="47"/>
      <c r="M112" s="47"/>
      <c r="N112" s="47"/>
      <c r="O112" s="47"/>
      <c r="P112" s="47"/>
      <c r="Q112" s="47"/>
      <c r="R112" s="47"/>
      <c r="S112" s="47"/>
    </row>
    <row r="113" spans="1:19">
      <c r="A113" s="47"/>
      <c r="B113" s="47"/>
      <c r="C113" s="76">
        <v>111</v>
      </c>
      <c r="D113" s="76" t="s">
        <v>227</v>
      </c>
      <c r="E113" s="47">
        <v>17.3</v>
      </c>
      <c r="F113" s="47">
        <v>13</v>
      </c>
      <c r="G113" s="47">
        <v>4608</v>
      </c>
      <c r="H113" s="47">
        <v>3456</v>
      </c>
      <c r="I113" s="47"/>
      <c r="J113" s="47">
        <f t="shared" si="3"/>
        <v>15925248</v>
      </c>
      <c r="K113" s="47"/>
      <c r="L113" s="47"/>
      <c r="M113" s="47"/>
      <c r="N113" s="47"/>
      <c r="O113" s="47"/>
      <c r="P113" s="47"/>
      <c r="Q113" s="47"/>
      <c r="R113" s="47"/>
      <c r="S113" s="47"/>
    </row>
    <row r="114" spans="1:19">
      <c r="A114" s="47"/>
      <c r="B114" s="47"/>
      <c r="C114" s="76">
        <v>112</v>
      </c>
      <c r="D114" s="76" t="s">
        <v>240</v>
      </c>
      <c r="E114" s="47">
        <v>6.17</v>
      </c>
      <c r="F114" s="47">
        <v>4.55</v>
      </c>
      <c r="G114" s="47">
        <v>4608</v>
      </c>
      <c r="H114" s="47">
        <v>3456</v>
      </c>
      <c r="I114" s="47"/>
      <c r="J114" s="47">
        <f t="shared" si="3"/>
        <v>15925248</v>
      </c>
      <c r="K114" s="47"/>
      <c r="L114" s="47"/>
      <c r="M114" s="47"/>
      <c r="N114" s="47"/>
      <c r="O114" s="47"/>
      <c r="P114" s="47"/>
      <c r="Q114" s="47"/>
      <c r="R114" s="47"/>
      <c r="S114" s="47"/>
    </row>
    <row r="115" spans="1:19">
      <c r="A115" s="47"/>
      <c r="B115" s="47"/>
      <c r="C115" s="76">
        <v>113</v>
      </c>
      <c r="D115" s="76" t="s">
        <v>232</v>
      </c>
      <c r="E115" s="47">
        <v>7.44</v>
      </c>
      <c r="F115" s="47">
        <v>5.58</v>
      </c>
      <c r="G115" s="47">
        <v>3968</v>
      </c>
      <c r="H115" s="47">
        <v>2976</v>
      </c>
      <c r="I115" s="47"/>
      <c r="J115" s="47">
        <f t="shared" si="3"/>
        <v>11808768</v>
      </c>
      <c r="K115" s="47"/>
      <c r="L115" s="47"/>
      <c r="M115" s="47"/>
      <c r="N115" s="47"/>
      <c r="O115" s="47"/>
      <c r="P115" s="47"/>
      <c r="Q115" s="47"/>
      <c r="R115" s="47"/>
      <c r="S115" s="47"/>
    </row>
    <row r="116" spans="1:19">
      <c r="A116" s="47"/>
      <c r="B116" s="47"/>
      <c r="C116" s="76">
        <v>114</v>
      </c>
      <c r="D116" s="76" t="s">
        <v>229</v>
      </c>
      <c r="E116" s="47">
        <v>6.17</v>
      </c>
      <c r="F116" s="47">
        <v>4.55</v>
      </c>
      <c r="G116" s="47">
        <v>4608</v>
      </c>
      <c r="H116" s="47">
        <v>3456</v>
      </c>
      <c r="I116" s="47"/>
      <c r="J116" s="47">
        <f t="shared" si="3"/>
        <v>15925248</v>
      </c>
      <c r="K116" s="47"/>
      <c r="L116" s="47"/>
      <c r="M116" s="47"/>
      <c r="N116" s="47"/>
      <c r="O116" s="47"/>
      <c r="P116" s="47"/>
      <c r="Q116" s="47"/>
      <c r="R116" s="47"/>
      <c r="S116" s="47"/>
    </row>
    <row r="117" spans="1:19">
      <c r="A117" s="47"/>
      <c r="B117" s="47"/>
      <c r="C117" s="76">
        <v>115</v>
      </c>
      <c r="D117" s="76" t="s">
        <v>231</v>
      </c>
      <c r="E117" s="47">
        <v>6.17</v>
      </c>
      <c r="F117" s="47">
        <v>4.55</v>
      </c>
      <c r="G117" s="47">
        <v>4608</v>
      </c>
      <c r="H117" s="47">
        <v>3456</v>
      </c>
      <c r="I117" s="47"/>
      <c r="J117" s="47">
        <f t="shared" si="3"/>
        <v>15925248</v>
      </c>
      <c r="K117" s="47"/>
      <c r="L117" s="47"/>
      <c r="M117" s="47"/>
      <c r="N117" s="47"/>
      <c r="O117" s="47"/>
      <c r="P117" s="47"/>
      <c r="Q117" s="47"/>
      <c r="R117" s="47"/>
      <c r="S117" s="47"/>
    </row>
    <row r="118" spans="1:19">
      <c r="A118" s="47"/>
      <c r="B118" s="47"/>
      <c r="C118" s="76">
        <v>116</v>
      </c>
      <c r="D118" s="76" t="s">
        <v>237</v>
      </c>
      <c r="E118" s="47">
        <v>6.17</v>
      </c>
      <c r="F118" s="47">
        <v>4.55</v>
      </c>
      <c r="G118" s="47">
        <v>4608</v>
      </c>
      <c r="H118" s="47">
        <v>3456</v>
      </c>
      <c r="I118" s="47"/>
      <c r="J118" s="47">
        <f t="shared" si="3"/>
        <v>15925248</v>
      </c>
      <c r="K118" s="47"/>
      <c r="L118" s="47"/>
      <c r="M118" s="47"/>
      <c r="N118" s="47"/>
      <c r="O118" s="47"/>
      <c r="P118" s="47"/>
      <c r="Q118" s="47"/>
      <c r="R118" s="47"/>
      <c r="S118" s="47"/>
    </row>
    <row r="119" spans="1:19">
      <c r="A119" s="47"/>
      <c r="B119" s="47"/>
      <c r="C119" s="76">
        <v>117</v>
      </c>
      <c r="D119" s="76" t="s">
        <v>236</v>
      </c>
      <c r="E119" s="47">
        <v>6.17</v>
      </c>
      <c r="F119" s="47">
        <v>4.55</v>
      </c>
      <c r="G119" s="47">
        <v>3968</v>
      </c>
      <c r="H119" s="47">
        <v>2976</v>
      </c>
      <c r="I119" s="47"/>
      <c r="J119" s="47">
        <f t="shared" si="3"/>
        <v>11808768</v>
      </c>
      <c r="K119" s="47"/>
      <c r="L119" s="47"/>
      <c r="M119" s="47"/>
      <c r="N119" s="47"/>
      <c r="O119" s="47"/>
      <c r="P119" s="47"/>
      <c r="Q119" s="47"/>
      <c r="R119" s="47"/>
      <c r="S119" s="47"/>
    </row>
    <row r="120" spans="1:19">
      <c r="A120" s="47"/>
      <c r="B120" s="47"/>
      <c r="C120" s="76">
        <v>118</v>
      </c>
      <c r="D120" s="76" t="s">
        <v>242</v>
      </c>
      <c r="E120" s="47">
        <v>6.17</v>
      </c>
      <c r="F120" s="47">
        <v>4.55</v>
      </c>
      <c r="G120" s="47">
        <v>4608</v>
      </c>
      <c r="H120" s="47">
        <v>3456</v>
      </c>
      <c r="I120" s="47"/>
      <c r="J120" s="47">
        <f t="shared" si="3"/>
        <v>15925248</v>
      </c>
      <c r="K120" s="47"/>
      <c r="L120" s="47"/>
      <c r="M120" s="47"/>
      <c r="N120" s="47"/>
      <c r="O120" s="47"/>
      <c r="P120" s="47"/>
      <c r="Q120" s="47"/>
      <c r="R120" s="47"/>
      <c r="S120" s="47"/>
    </row>
    <row r="121" spans="1:19">
      <c r="A121" s="47"/>
      <c r="B121" s="47"/>
      <c r="C121" s="76">
        <v>119</v>
      </c>
      <c r="D121" s="76" t="s">
        <v>241</v>
      </c>
      <c r="E121" s="47">
        <v>6.17</v>
      </c>
      <c r="F121" s="47">
        <v>4.55</v>
      </c>
      <c r="G121" s="47">
        <v>4608</v>
      </c>
      <c r="H121" s="47">
        <v>3456</v>
      </c>
      <c r="I121" s="47"/>
      <c r="J121" s="47">
        <f t="shared" si="3"/>
        <v>15925248</v>
      </c>
      <c r="K121" s="47"/>
      <c r="L121" s="47"/>
      <c r="M121" s="47"/>
      <c r="N121" s="47"/>
      <c r="O121" s="47"/>
      <c r="P121" s="47"/>
      <c r="Q121" s="47"/>
      <c r="R121" s="47"/>
      <c r="S121" s="47"/>
    </row>
    <row r="122" spans="1:19">
      <c r="A122" s="47"/>
      <c r="B122" s="47"/>
      <c r="C122" s="76">
        <v>120</v>
      </c>
      <c r="D122" s="76" t="s">
        <v>243</v>
      </c>
      <c r="E122" s="47">
        <v>6.17</v>
      </c>
      <c r="F122" s="47">
        <v>4.55</v>
      </c>
      <c r="G122" s="47">
        <v>3968</v>
      </c>
      <c r="H122" s="47">
        <v>2976</v>
      </c>
      <c r="I122" s="47"/>
      <c r="J122" s="47">
        <f t="shared" si="3"/>
        <v>11808768</v>
      </c>
      <c r="K122" s="47"/>
      <c r="L122" s="47"/>
      <c r="M122" s="47"/>
      <c r="N122" s="47"/>
      <c r="O122" s="47"/>
      <c r="P122" s="47"/>
      <c r="Q122" s="47"/>
      <c r="R122" s="47"/>
      <c r="S122" s="47"/>
    </row>
    <row r="123" spans="1:19">
      <c r="A123" s="47"/>
      <c r="B123" s="47"/>
      <c r="C123" s="76">
        <v>121</v>
      </c>
      <c r="D123" s="76" t="s">
        <v>239</v>
      </c>
      <c r="E123" s="47">
        <v>6.17</v>
      </c>
      <c r="F123" s="47">
        <v>4.55</v>
      </c>
      <c r="G123" s="47">
        <v>4608</v>
      </c>
      <c r="H123" s="47">
        <v>3456</v>
      </c>
      <c r="I123" s="47"/>
      <c r="J123" s="47">
        <f t="shared" si="3"/>
        <v>15925248</v>
      </c>
      <c r="K123" s="47"/>
      <c r="L123" s="47"/>
      <c r="M123" s="47"/>
      <c r="N123" s="47"/>
      <c r="O123" s="47"/>
      <c r="P123" s="47"/>
      <c r="Q123" s="47"/>
      <c r="R123" s="47"/>
      <c r="S123" s="47"/>
    </row>
    <row r="124" spans="1:19">
      <c r="A124" s="47"/>
      <c r="B124" s="47"/>
      <c r="C124" s="76">
        <v>122</v>
      </c>
      <c r="D124" s="76" t="s">
        <v>238</v>
      </c>
      <c r="E124" s="47">
        <v>6.17</v>
      </c>
      <c r="F124" s="47">
        <v>4.55</v>
      </c>
      <c r="G124" s="47">
        <v>3968</v>
      </c>
      <c r="H124" s="47">
        <v>2976</v>
      </c>
      <c r="I124" s="47"/>
      <c r="J124" s="47">
        <f t="shared" si="3"/>
        <v>11808768</v>
      </c>
      <c r="K124" s="47"/>
      <c r="L124" s="47"/>
      <c r="M124" s="47"/>
      <c r="N124" s="47"/>
      <c r="O124" s="47"/>
      <c r="P124" s="47"/>
      <c r="Q124" s="47"/>
      <c r="R124" s="47"/>
      <c r="S124" s="47"/>
    </row>
    <row r="125" spans="1:19">
      <c r="A125" s="47"/>
      <c r="B125" s="47"/>
      <c r="C125" s="76">
        <v>123</v>
      </c>
      <c r="D125" s="76" t="s">
        <v>228</v>
      </c>
      <c r="E125" s="47">
        <v>6.17</v>
      </c>
      <c r="F125" s="47">
        <v>4.55</v>
      </c>
      <c r="G125" s="47">
        <v>4608</v>
      </c>
      <c r="H125" s="47">
        <v>3456</v>
      </c>
      <c r="I125" s="47"/>
      <c r="J125" s="47">
        <f t="shared" si="3"/>
        <v>15925248</v>
      </c>
      <c r="K125" s="47"/>
      <c r="L125" s="47"/>
      <c r="M125" s="47"/>
      <c r="N125" s="47"/>
      <c r="O125" s="47"/>
      <c r="P125" s="47"/>
      <c r="Q125" s="47"/>
      <c r="R125" s="47"/>
      <c r="S125" s="47"/>
    </row>
    <row r="126" spans="1:19">
      <c r="A126" s="47"/>
      <c r="B126" s="47"/>
      <c r="C126" s="76">
        <v>124</v>
      </c>
      <c r="D126" s="76" t="s">
        <v>210</v>
      </c>
      <c r="E126" s="47">
        <v>6.08</v>
      </c>
      <c r="F126" s="47">
        <v>4.5599999999999996</v>
      </c>
      <c r="G126" s="47">
        <v>4320</v>
      </c>
      <c r="H126" s="47">
        <v>3240</v>
      </c>
      <c r="I126" s="47"/>
      <c r="J126" s="47">
        <f t="shared" si="3"/>
        <v>13996800</v>
      </c>
      <c r="K126" s="47"/>
      <c r="L126" s="47"/>
      <c r="M126" s="47"/>
      <c r="N126" s="47"/>
      <c r="O126" s="47"/>
      <c r="P126" s="47"/>
      <c r="Q126" s="47"/>
      <c r="R126" s="47"/>
      <c r="S126" s="47"/>
    </row>
    <row r="127" spans="1:19">
      <c r="A127" s="47"/>
      <c r="B127" s="47"/>
      <c r="C127" s="76">
        <v>125</v>
      </c>
      <c r="D127" s="76" t="s">
        <v>209</v>
      </c>
      <c r="E127" s="47">
        <v>6.08</v>
      </c>
      <c r="F127" s="47">
        <v>4.5599999999999996</v>
      </c>
      <c r="G127" s="47">
        <v>4608</v>
      </c>
      <c r="H127" s="47">
        <v>3456</v>
      </c>
      <c r="I127" s="47"/>
      <c r="J127" s="47">
        <f t="shared" si="3"/>
        <v>15925248</v>
      </c>
      <c r="K127" s="47"/>
      <c r="L127" s="47"/>
      <c r="M127" s="47"/>
      <c r="N127" s="47"/>
      <c r="O127" s="47"/>
      <c r="P127" s="47"/>
      <c r="Q127" s="47"/>
      <c r="R127" s="47"/>
      <c r="S127" s="47"/>
    </row>
    <row r="128" spans="1:19">
      <c r="A128" s="47"/>
      <c r="B128" s="47"/>
      <c r="C128" s="76">
        <v>126</v>
      </c>
      <c r="D128" s="76" t="s">
        <v>214</v>
      </c>
      <c r="E128" s="47">
        <v>6.08</v>
      </c>
      <c r="F128" s="47">
        <v>4.5599999999999996</v>
      </c>
      <c r="G128" s="47">
        <v>4608</v>
      </c>
      <c r="H128" s="47">
        <v>3456</v>
      </c>
      <c r="I128" s="47"/>
      <c r="J128" s="47">
        <f t="shared" si="3"/>
        <v>15925248</v>
      </c>
      <c r="K128" s="47"/>
      <c r="L128" s="47"/>
      <c r="M128" s="47"/>
      <c r="N128" s="47"/>
      <c r="O128" s="47"/>
      <c r="P128" s="47"/>
      <c r="Q128" s="47"/>
      <c r="R128" s="47"/>
      <c r="S128" s="47"/>
    </row>
    <row r="129" spans="1:19">
      <c r="A129" s="47"/>
      <c r="B129" s="47"/>
      <c r="C129" s="76">
        <v>127</v>
      </c>
      <c r="D129" s="76" t="s">
        <v>205</v>
      </c>
      <c r="E129" s="47">
        <v>6.08</v>
      </c>
      <c r="F129" s="47">
        <v>4.5599999999999996</v>
      </c>
      <c r="G129" s="47">
        <v>4608</v>
      </c>
      <c r="H129" s="47">
        <v>3456</v>
      </c>
      <c r="I129" s="47"/>
      <c r="J129" s="47">
        <f t="shared" si="3"/>
        <v>15925248</v>
      </c>
      <c r="K129" s="47"/>
      <c r="L129" s="47"/>
      <c r="M129" s="47"/>
      <c r="N129" s="47"/>
      <c r="O129" s="47"/>
      <c r="P129" s="47"/>
      <c r="Q129" s="47"/>
      <c r="R129" s="47"/>
      <c r="S129" s="47"/>
    </row>
    <row r="130" spans="1:19">
      <c r="A130" s="47"/>
      <c r="B130" s="47"/>
      <c r="C130" s="76">
        <v>128</v>
      </c>
      <c r="D130" s="76" t="s">
        <v>188</v>
      </c>
      <c r="E130" s="47">
        <v>13.2</v>
      </c>
      <c r="F130" s="47">
        <v>8.8000000000000007</v>
      </c>
      <c r="G130" s="47">
        <v>5472</v>
      </c>
      <c r="H130" s="47">
        <v>3648</v>
      </c>
      <c r="I130" s="47"/>
      <c r="J130" s="47">
        <f t="shared" si="3"/>
        <v>19961856</v>
      </c>
      <c r="K130" s="47"/>
      <c r="L130" s="47"/>
      <c r="M130" s="47"/>
      <c r="N130" s="47"/>
      <c r="O130" s="47"/>
      <c r="P130" s="47"/>
      <c r="Q130" s="47"/>
      <c r="R130" s="47"/>
      <c r="S130" s="47"/>
    </row>
    <row r="131" spans="1:19">
      <c r="A131" s="47"/>
      <c r="B131" s="47"/>
      <c r="C131" s="76">
        <v>129</v>
      </c>
      <c r="D131" s="76" t="s">
        <v>198</v>
      </c>
      <c r="E131" s="47">
        <v>6.17</v>
      </c>
      <c r="F131" s="47">
        <v>4.55</v>
      </c>
      <c r="G131" s="47">
        <v>4608</v>
      </c>
      <c r="H131" s="47">
        <v>3456</v>
      </c>
      <c r="I131" s="47"/>
      <c r="J131" s="47">
        <f t="shared" ref="J131:J162" si="4">SUM(H131*G131)</f>
        <v>15925248</v>
      </c>
      <c r="K131" s="47"/>
      <c r="L131" s="47"/>
      <c r="M131" s="47"/>
      <c r="N131" s="47"/>
      <c r="O131" s="47"/>
      <c r="P131" s="47"/>
      <c r="Q131" s="47"/>
      <c r="R131" s="47"/>
      <c r="S131" s="47"/>
    </row>
    <row r="132" spans="1:19">
      <c r="A132" s="47"/>
      <c r="B132" s="47"/>
      <c r="C132" s="76">
        <v>130</v>
      </c>
      <c r="D132" s="76" t="s">
        <v>199</v>
      </c>
      <c r="E132" s="47">
        <v>17.3</v>
      </c>
      <c r="F132" s="47">
        <v>13</v>
      </c>
      <c r="G132" s="47">
        <v>4608</v>
      </c>
      <c r="H132" s="47">
        <v>3456</v>
      </c>
      <c r="I132" s="47"/>
      <c r="J132" s="47">
        <f t="shared" si="4"/>
        <v>15925248</v>
      </c>
      <c r="K132" s="47"/>
      <c r="L132" s="47"/>
      <c r="M132" s="47"/>
      <c r="N132" s="47"/>
      <c r="O132" s="47"/>
      <c r="P132" s="47"/>
      <c r="Q132" s="47"/>
      <c r="R132" s="47"/>
      <c r="S132" s="47"/>
    </row>
    <row r="133" spans="1:19">
      <c r="A133" s="47"/>
      <c r="B133" s="47"/>
      <c r="C133" s="76">
        <v>131</v>
      </c>
      <c r="D133" s="76" t="s">
        <v>201</v>
      </c>
      <c r="E133" s="47">
        <v>17.3</v>
      </c>
      <c r="F133" s="47">
        <v>13</v>
      </c>
      <c r="G133" s="47">
        <v>4592</v>
      </c>
      <c r="H133" s="47">
        <v>3448</v>
      </c>
      <c r="I133" s="47"/>
      <c r="J133" s="47">
        <f t="shared" si="4"/>
        <v>15833216</v>
      </c>
      <c r="K133" s="47"/>
      <c r="L133" s="47"/>
      <c r="M133" s="47"/>
      <c r="N133" s="47"/>
      <c r="O133" s="47"/>
      <c r="P133" s="47"/>
      <c r="Q133" s="47"/>
      <c r="R133" s="47"/>
      <c r="S133" s="47"/>
    </row>
    <row r="134" spans="1:19">
      <c r="A134" s="47"/>
      <c r="B134" s="47"/>
      <c r="C134" s="76">
        <v>132</v>
      </c>
      <c r="D134" s="76" t="s">
        <v>189</v>
      </c>
      <c r="E134" s="47">
        <v>17.3</v>
      </c>
      <c r="F134" s="47">
        <v>13</v>
      </c>
      <c r="G134" s="47">
        <v>4608</v>
      </c>
      <c r="H134" s="47">
        <v>3456</v>
      </c>
      <c r="I134" s="47"/>
      <c r="J134" s="47">
        <f t="shared" si="4"/>
        <v>15925248</v>
      </c>
      <c r="K134" s="47"/>
      <c r="L134" s="47"/>
      <c r="M134" s="47"/>
      <c r="N134" s="47"/>
      <c r="O134" s="47"/>
      <c r="P134" s="47"/>
      <c r="Q134" s="47"/>
      <c r="R134" s="47"/>
      <c r="S134" s="47"/>
    </row>
    <row r="135" spans="1:19">
      <c r="A135" s="47"/>
      <c r="B135" s="47"/>
      <c r="C135" s="76">
        <v>133</v>
      </c>
      <c r="D135" s="76" t="s">
        <v>196</v>
      </c>
      <c r="E135" s="47">
        <v>17.3</v>
      </c>
      <c r="F135" s="47">
        <v>13</v>
      </c>
      <c r="G135" s="47">
        <v>4592</v>
      </c>
      <c r="H135" s="47">
        <v>3448</v>
      </c>
      <c r="I135" s="47"/>
      <c r="J135" s="47">
        <f t="shared" si="4"/>
        <v>15833216</v>
      </c>
      <c r="K135" s="47"/>
      <c r="L135" s="47"/>
      <c r="M135" s="47"/>
      <c r="N135" s="47"/>
      <c r="O135" s="47"/>
      <c r="P135" s="47"/>
      <c r="Q135" s="47"/>
      <c r="R135" s="47"/>
      <c r="S135" s="47"/>
    </row>
    <row r="136" spans="1:19">
      <c r="A136" s="47"/>
      <c r="B136" s="47"/>
      <c r="C136" s="76">
        <v>134</v>
      </c>
      <c r="D136" s="76" t="s">
        <v>197</v>
      </c>
      <c r="E136" s="47">
        <v>17.3</v>
      </c>
      <c r="F136" s="47">
        <v>13</v>
      </c>
      <c r="G136" s="47">
        <v>4592</v>
      </c>
      <c r="H136" s="47">
        <v>3448</v>
      </c>
      <c r="I136" s="47"/>
      <c r="J136" s="47">
        <f t="shared" si="4"/>
        <v>15833216</v>
      </c>
      <c r="K136" s="47"/>
      <c r="L136" s="47"/>
      <c r="M136" s="47"/>
      <c r="N136" s="47"/>
      <c r="O136" s="47"/>
      <c r="P136" s="47"/>
      <c r="Q136" s="47"/>
      <c r="R136" s="47"/>
      <c r="S136" s="47"/>
    </row>
    <row r="137" spans="1:19">
      <c r="A137" s="47"/>
      <c r="B137" s="47"/>
      <c r="C137" s="76">
        <v>135</v>
      </c>
      <c r="D137" s="76" t="s">
        <v>200</v>
      </c>
      <c r="E137" s="47">
        <v>7.44</v>
      </c>
      <c r="F137" s="47">
        <v>5.58</v>
      </c>
      <c r="G137" s="47">
        <v>4000</v>
      </c>
      <c r="H137" s="47">
        <v>3000</v>
      </c>
      <c r="I137" s="47"/>
      <c r="J137" s="47">
        <f t="shared" si="4"/>
        <v>12000000</v>
      </c>
      <c r="K137" s="47"/>
      <c r="L137" s="47"/>
      <c r="M137" s="47"/>
      <c r="N137" s="47"/>
      <c r="O137" s="47"/>
      <c r="P137" s="47"/>
      <c r="Q137" s="47"/>
      <c r="R137" s="47"/>
      <c r="S137" s="47"/>
    </row>
    <row r="138" spans="1:19">
      <c r="A138" s="47"/>
      <c r="B138" s="47"/>
      <c r="C138" s="76">
        <v>136</v>
      </c>
      <c r="D138" s="76" t="s">
        <v>207</v>
      </c>
      <c r="E138" s="47">
        <v>6.17</v>
      </c>
      <c r="F138" s="47">
        <v>4.55</v>
      </c>
      <c r="G138" s="47">
        <v>4608</v>
      </c>
      <c r="H138" s="47">
        <v>3456</v>
      </c>
      <c r="I138" s="47"/>
      <c r="J138" s="47">
        <f t="shared" si="4"/>
        <v>15925248</v>
      </c>
      <c r="K138" s="47"/>
      <c r="L138" s="47"/>
      <c r="M138" s="47"/>
      <c r="N138" s="47"/>
      <c r="O138" s="47"/>
      <c r="P138" s="47"/>
      <c r="Q138" s="47"/>
      <c r="R138" s="47"/>
      <c r="S138" s="47"/>
    </row>
    <row r="139" spans="1:19">
      <c r="A139" s="47"/>
      <c r="B139" s="47"/>
      <c r="C139" s="76">
        <v>137</v>
      </c>
      <c r="D139" s="76" t="s">
        <v>195</v>
      </c>
      <c r="E139" s="47">
        <v>6.17</v>
      </c>
      <c r="F139" s="47">
        <v>4.55</v>
      </c>
      <c r="G139" s="47">
        <v>5152</v>
      </c>
      <c r="H139" s="47">
        <v>3864</v>
      </c>
      <c r="I139" s="47"/>
      <c r="J139" s="47">
        <f t="shared" si="4"/>
        <v>19907328</v>
      </c>
      <c r="K139" s="47"/>
      <c r="L139" s="47"/>
      <c r="M139" s="47"/>
      <c r="N139" s="47"/>
      <c r="O139" s="47"/>
      <c r="P139" s="47"/>
      <c r="Q139" s="47"/>
      <c r="R139" s="47"/>
      <c r="S139" s="47"/>
    </row>
    <row r="140" spans="1:19">
      <c r="A140" s="47"/>
      <c r="B140" s="47"/>
      <c r="C140" s="76">
        <v>138</v>
      </c>
      <c r="D140" s="76" t="s">
        <v>208</v>
      </c>
      <c r="E140" s="47">
        <v>6.08</v>
      </c>
      <c r="F140" s="47">
        <v>4.5599999999999996</v>
      </c>
      <c r="G140" s="47">
        <v>4608</v>
      </c>
      <c r="H140" s="47">
        <v>3456</v>
      </c>
      <c r="I140" s="47"/>
      <c r="J140" s="47">
        <f t="shared" si="4"/>
        <v>15925248</v>
      </c>
      <c r="K140" s="47"/>
      <c r="L140" s="47"/>
      <c r="M140" s="47"/>
      <c r="N140" s="47"/>
      <c r="O140" s="47"/>
      <c r="P140" s="47"/>
      <c r="Q140" s="47"/>
      <c r="R140" s="47"/>
      <c r="S140" s="47"/>
    </row>
    <row r="141" spans="1:19">
      <c r="A141" s="47"/>
      <c r="B141" s="47"/>
      <c r="C141" s="76">
        <v>139</v>
      </c>
      <c r="D141" s="76" t="s">
        <v>194</v>
      </c>
      <c r="E141" s="47">
        <v>6.08</v>
      </c>
      <c r="F141" s="47">
        <v>4.5599999999999996</v>
      </c>
      <c r="G141" s="47">
        <v>4608</v>
      </c>
      <c r="H141" s="47">
        <v>3456</v>
      </c>
      <c r="I141" s="47"/>
      <c r="J141" s="47">
        <f t="shared" si="4"/>
        <v>15925248</v>
      </c>
      <c r="K141" s="47"/>
      <c r="L141" s="47"/>
      <c r="M141" s="47"/>
      <c r="N141" s="47"/>
      <c r="O141" s="47"/>
      <c r="P141" s="47"/>
      <c r="Q141" s="47"/>
      <c r="R141" s="47"/>
      <c r="S141" s="47"/>
    </row>
    <row r="142" spans="1:19">
      <c r="A142" s="47"/>
      <c r="B142" s="47"/>
      <c r="C142" s="76">
        <v>140</v>
      </c>
      <c r="D142" s="76" t="s">
        <v>213</v>
      </c>
      <c r="E142" s="47">
        <v>6.08</v>
      </c>
      <c r="F142" s="47">
        <v>4.5599999999999996</v>
      </c>
      <c r="G142" s="47">
        <v>4608</v>
      </c>
      <c r="H142" s="47">
        <v>3456</v>
      </c>
      <c r="I142" s="47"/>
      <c r="J142" s="47">
        <f t="shared" si="4"/>
        <v>15925248</v>
      </c>
      <c r="K142" s="47"/>
      <c r="L142" s="47"/>
      <c r="M142" s="47"/>
      <c r="N142" s="47"/>
      <c r="O142" s="47"/>
      <c r="P142" s="47"/>
      <c r="Q142" s="47"/>
      <c r="R142" s="47"/>
      <c r="S142" s="47"/>
    </row>
    <row r="143" spans="1:19">
      <c r="A143" s="47"/>
      <c r="B143" s="47"/>
      <c r="C143" s="76">
        <v>141</v>
      </c>
      <c r="D143" s="76" t="s">
        <v>204</v>
      </c>
      <c r="E143" s="47">
        <v>6.08</v>
      </c>
      <c r="F143" s="47">
        <v>4.5599999999999996</v>
      </c>
      <c r="G143" s="47">
        <v>4608</v>
      </c>
      <c r="H143" s="47">
        <v>3456</v>
      </c>
      <c r="I143" s="47"/>
      <c r="J143" s="47">
        <f t="shared" si="4"/>
        <v>15925248</v>
      </c>
      <c r="K143" s="47"/>
      <c r="L143" s="47"/>
      <c r="M143" s="47"/>
      <c r="N143" s="47"/>
      <c r="O143" s="47"/>
      <c r="P143" s="47"/>
      <c r="Q143" s="47"/>
      <c r="R143" s="47"/>
      <c r="S143" s="47"/>
    </row>
    <row r="144" spans="1:19">
      <c r="A144" s="47"/>
      <c r="B144" s="47"/>
      <c r="C144" s="76">
        <v>142</v>
      </c>
      <c r="D144" s="76" t="s">
        <v>212</v>
      </c>
      <c r="E144" s="47">
        <v>6.08</v>
      </c>
      <c r="F144" s="47">
        <v>4.5599999999999996</v>
      </c>
      <c r="G144" s="47">
        <v>4896</v>
      </c>
      <c r="H144" s="47">
        <v>3672</v>
      </c>
      <c r="I144" s="47"/>
      <c r="J144" s="47">
        <f t="shared" si="4"/>
        <v>17978112</v>
      </c>
      <c r="K144" s="47"/>
      <c r="L144" s="47"/>
      <c r="M144" s="47"/>
      <c r="N144" s="47"/>
      <c r="O144" s="47"/>
      <c r="P144" s="47"/>
      <c r="Q144" s="47"/>
      <c r="R144" s="47"/>
      <c r="S144" s="47"/>
    </row>
    <row r="145" spans="1:19">
      <c r="A145" s="47"/>
      <c r="B145" s="47"/>
      <c r="C145" s="76">
        <v>143</v>
      </c>
      <c r="D145" s="76" t="s">
        <v>203</v>
      </c>
      <c r="E145" s="47">
        <v>6.17</v>
      </c>
      <c r="F145" s="47">
        <v>4.55</v>
      </c>
      <c r="G145" s="47">
        <v>4896</v>
      </c>
      <c r="H145" s="47">
        <v>3672</v>
      </c>
      <c r="I145" s="47"/>
      <c r="J145" s="47">
        <f t="shared" si="4"/>
        <v>17978112</v>
      </c>
      <c r="K145" s="47"/>
      <c r="L145" s="47"/>
      <c r="M145" s="47"/>
      <c r="N145" s="47"/>
      <c r="O145" s="47"/>
      <c r="P145" s="47"/>
      <c r="Q145" s="47"/>
      <c r="R145" s="47"/>
      <c r="S145" s="47"/>
    </row>
    <row r="146" spans="1:19">
      <c r="A146" s="47"/>
      <c r="B146" s="47"/>
      <c r="C146" s="76">
        <v>144</v>
      </c>
      <c r="D146" s="76" t="s">
        <v>191</v>
      </c>
      <c r="E146" s="47">
        <v>6.08</v>
      </c>
      <c r="F146" s="47">
        <v>4.5599999999999996</v>
      </c>
      <c r="G146" s="47">
        <v>4608</v>
      </c>
      <c r="H146" s="47">
        <v>3456</v>
      </c>
      <c r="I146" s="47"/>
      <c r="J146" s="47">
        <f t="shared" si="4"/>
        <v>15925248</v>
      </c>
      <c r="K146" s="47"/>
      <c r="L146" s="47"/>
      <c r="M146" s="47"/>
      <c r="N146" s="47"/>
      <c r="O146" s="47"/>
      <c r="P146" s="47"/>
      <c r="Q146" s="47"/>
      <c r="R146" s="47"/>
      <c r="S146" s="47"/>
    </row>
    <row r="147" spans="1:19">
      <c r="A147" s="47"/>
      <c r="B147" s="47"/>
      <c r="C147" s="76">
        <v>145</v>
      </c>
      <c r="D147" s="76" t="s">
        <v>193</v>
      </c>
      <c r="E147" s="47">
        <v>6.17</v>
      </c>
      <c r="F147" s="47">
        <v>4.55</v>
      </c>
      <c r="G147" s="47">
        <v>4896</v>
      </c>
      <c r="H147" s="47">
        <v>3672</v>
      </c>
      <c r="I147" s="47"/>
      <c r="J147" s="47">
        <f t="shared" si="4"/>
        <v>17978112</v>
      </c>
      <c r="K147" s="47"/>
      <c r="L147" s="47"/>
      <c r="M147" s="47"/>
      <c r="N147" s="47"/>
      <c r="O147" s="47"/>
      <c r="P147" s="47"/>
      <c r="Q147" s="47"/>
      <c r="R147" s="47"/>
      <c r="S147" s="47"/>
    </row>
    <row r="148" spans="1:19">
      <c r="A148" s="47"/>
      <c r="B148" s="47"/>
      <c r="C148" s="76">
        <v>146</v>
      </c>
      <c r="D148" s="76" t="s">
        <v>206</v>
      </c>
      <c r="E148" s="47">
        <v>6.08</v>
      </c>
      <c r="F148" s="47">
        <v>4.5599999999999996</v>
      </c>
      <c r="G148" s="47">
        <v>4608</v>
      </c>
      <c r="H148" s="47">
        <v>3456</v>
      </c>
      <c r="I148" s="47"/>
      <c r="J148" s="47">
        <f t="shared" si="4"/>
        <v>15925248</v>
      </c>
      <c r="K148" s="47"/>
      <c r="L148" s="47"/>
      <c r="M148" s="47"/>
      <c r="N148" s="47"/>
      <c r="O148" s="47"/>
      <c r="P148" s="47"/>
      <c r="Q148" s="47"/>
      <c r="R148" s="47"/>
      <c r="S148" s="47"/>
    </row>
    <row r="149" spans="1:19">
      <c r="A149" s="47"/>
      <c r="B149" s="47"/>
      <c r="C149" s="76">
        <v>147</v>
      </c>
      <c r="D149" s="76" t="s">
        <v>211</v>
      </c>
      <c r="E149" s="47">
        <v>6.08</v>
      </c>
      <c r="F149" s="47">
        <v>4.5599999999999996</v>
      </c>
      <c r="G149" s="47">
        <v>4896</v>
      </c>
      <c r="H149" s="47">
        <v>3672</v>
      </c>
      <c r="I149" s="47"/>
      <c r="J149" s="47">
        <f t="shared" si="4"/>
        <v>17978112</v>
      </c>
      <c r="K149" s="47"/>
      <c r="L149" s="47"/>
      <c r="M149" s="47"/>
      <c r="N149" s="47"/>
      <c r="O149" s="47"/>
      <c r="P149" s="47"/>
      <c r="Q149" s="47"/>
      <c r="R149" s="47"/>
      <c r="S149" s="47"/>
    </row>
    <row r="150" spans="1:19">
      <c r="A150" s="47"/>
      <c r="B150" s="47"/>
      <c r="C150" s="76">
        <v>148</v>
      </c>
      <c r="D150" s="76" t="s">
        <v>202</v>
      </c>
      <c r="E150" s="47">
        <v>6.17</v>
      </c>
      <c r="F150" s="47">
        <v>4.55</v>
      </c>
      <c r="G150" s="47">
        <v>4896</v>
      </c>
      <c r="H150" s="47">
        <v>3672</v>
      </c>
      <c r="I150" s="47"/>
      <c r="J150" s="47">
        <f t="shared" si="4"/>
        <v>17978112</v>
      </c>
      <c r="K150" s="47"/>
      <c r="L150" s="47"/>
      <c r="M150" s="47"/>
      <c r="N150" s="47"/>
      <c r="O150" s="47"/>
      <c r="P150" s="47"/>
      <c r="Q150" s="47"/>
      <c r="R150" s="47"/>
      <c r="S150" s="47"/>
    </row>
    <row r="151" spans="1:19">
      <c r="A151" s="47"/>
      <c r="B151" s="47"/>
      <c r="C151" s="76">
        <v>149</v>
      </c>
      <c r="D151" s="76" t="s">
        <v>190</v>
      </c>
      <c r="E151" s="47">
        <v>6.08</v>
      </c>
      <c r="F151" s="47">
        <v>4.5599999999999996</v>
      </c>
      <c r="G151" s="47">
        <v>4608</v>
      </c>
      <c r="H151" s="47">
        <v>3456</v>
      </c>
      <c r="I151" s="47"/>
      <c r="J151" s="47">
        <f t="shared" si="4"/>
        <v>15925248</v>
      </c>
      <c r="K151" s="47"/>
      <c r="L151" s="47"/>
      <c r="M151" s="47"/>
      <c r="N151" s="47"/>
      <c r="O151" s="47"/>
      <c r="P151" s="47"/>
      <c r="Q151" s="47"/>
      <c r="R151" s="47"/>
      <c r="S151" s="47"/>
    </row>
    <row r="152" spans="1:19">
      <c r="A152" s="47"/>
      <c r="B152" s="47"/>
      <c r="C152" s="76">
        <v>150</v>
      </c>
      <c r="D152" s="76" t="s">
        <v>192</v>
      </c>
      <c r="E152" s="47">
        <v>6.17</v>
      </c>
      <c r="F152" s="47">
        <v>4.55</v>
      </c>
      <c r="G152" s="47">
        <v>4896</v>
      </c>
      <c r="H152" s="47">
        <v>3672</v>
      </c>
      <c r="I152" s="47"/>
      <c r="J152" s="47">
        <f t="shared" si="4"/>
        <v>17978112</v>
      </c>
      <c r="K152" s="47"/>
      <c r="L152" s="47"/>
      <c r="M152" s="47"/>
      <c r="N152" s="47"/>
      <c r="O152" s="47"/>
      <c r="P152" s="47"/>
      <c r="Q152" s="47"/>
      <c r="R152" s="47"/>
      <c r="S152" s="47"/>
    </row>
    <row r="153" spans="1:19">
      <c r="A153" s="47"/>
      <c r="B153" s="47"/>
      <c r="C153" s="76">
        <v>151</v>
      </c>
      <c r="D153" s="76" t="s">
        <v>28</v>
      </c>
      <c r="E153" s="47">
        <v>35.799999999999997</v>
      </c>
      <c r="F153" s="47">
        <v>23.9</v>
      </c>
      <c r="G153" s="47">
        <v>6000</v>
      </c>
      <c r="H153" s="47">
        <v>4000</v>
      </c>
      <c r="I153" s="47"/>
      <c r="J153" s="47">
        <f t="shared" si="4"/>
        <v>24000000</v>
      </c>
      <c r="K153" s="47"/>
      <c r="L153" s="47"/>
      <c r="M153" s="47"/>
      <c r="N153" s="47"/>
      <c r="O153" s="47"/>
      <c r="P153" s="47"/>
      <c r="Q153" s="47"/>
      <c r="R153" s="47"/>
      <c r="S153" s="47"/>
    </row>
    <row r="154" spans="1:19">
      <c r="A154" s="47"/>
      <c r="B154" s="47"/>
      <c r="C154" s="76">
        <v>152</v>
      </c>
      <c r="D154" s="76" t="s">
        <v>30</v>
      </c>
      <c r="E154" s="47">
        <v>35.9</v>
      </c>
      <c r="F154" s="47">
        <v>24</v>
      </c>
      <c r="G154" s="47">
        <v>7360</v>
      </c>
      <c r="H154" s="47">
        <v>4912</v>
      </c>
      <c r="I154" s="47"/>
      <c r="J154" s="47">
        <f t="shared" si="4"/>
        <v>36152320</v>
      </c>
      <c r="K154" s="47"/>
      <c r="L154" s="47"/>
      <c r="M154" s="47"/>
      <c r="N154" s="47"/>
      <c r="O154" s="47"/>
      <c r="P154" s="47"/>
      <c r="Q154" s="47"/>
      <c r="R154" s="47"/>
      <c r="S154" s="47"/>
    </row>
    <row r="155" spans="1:19">
      <c r="A155" s="47"/>
      <c r="B155" s="47"/>
      <c r="C155" s="76">
        <v>153</v>
      </c>
      <c r="D155" s="76" t="s">
        <v>29</v>
      </c>
      <c r="E155" s="47">
        <v>35.799999999999997</v>
      </c>
      <c r="F155" s="47">
        <v>23.9</v>
      </c>
      <c r="G155" s="47">
        <v>4240</v>
      </c>
      <c r="H155" s="47">
        <v>2832</v>
      </c>
      <c r="I155" s="47"/>
      <c r="J155" s="47">
        <f t="shared" si="4"/>
        <v>12007680</v>
      </c>
      <c r="K155" s="47"/>
      <c r="L155" s="47"/>
      <c r="M155" s="47"/>
      <c r="N155" s="47"/>
      <c r="O155" s="47"/>
      <c r="P155" s="47"/>
      <c r="Q155" s="47"/>
      <c r="R155" s="47"/>
      <c r="S155" s="47"/>
    </row>
    <row r="156" spans="1:19">
      <c r="A156" s="47"/>
      <c r="B156" s="47"/>
      <c r="C156" s="76">
        <v>154</v>
      </c>
      <c r="D156" s="76" t="s">
        <v>45</v>
      </c>
      <c r="E156" s="47">
        <v>23.5</v>
      </c>
      <c r="F156" s="47">
        <v>15.6</v>
      </c>
      <c r="G156" s="47">
        <v>5456</v>
      </c>
      <c r="H156" s="47">
        <v>3632</v>
      </c>
      <c r="I156" s="47"/>
      <c r="J156" s="47">
        <f t="shared" si="4"/>
        <v>19816192</v>
      </c>
      <c r="K156" s="47"/>
      <c r="L156" s="47"/>
      <c r="M156" s="47"/>
      <c r="N156" s="47"/>
      <c r="O156" s="47"/>
      <c r="P156" s="47"/>
      <c r="Q156" s="47"/>
      <c r="R156" s="47"/>
      <c r="S156" s="47"/>
    </row>
    <row r="157" spans="1:19">
      <c r="A157" s="47"/>
      <c r="B157" s="47"/>
      <c r="C157" s="76">
        <v>155</v>
      </c>
      <c r="D157" s="76" t="s">
        <v>37</v>
      </c>
      <c r="E157" s="47">
        <v>23.2</v>
      </c>
      <c r="F157" s="47">
        <v>15.4</v>
      </c>
      <c r="G157" s="47">
        <v>5456</v>
      </c>
      <c r="H157" s="47">
        <v>3632</v>
      </c>
      <c r="I157" s="47"/>
      <c r="J157" s="47">
        <f t="shared" si="4"/>
        <v>19816192</v>
      </c>
      <c r="K157" s="47"/>
      <c r="L157" s="47"/>
      <c r="M157" s="47"/>
      <c r="N157" s="47"/>
      <c r="O157" s="47"/>
      <c r="P157" s="47"/>
      <c r="Q157" s="47"/>
      <c r="R157" s="47"/>
      <c r="S157" s="47"/>
    </row>
    <row r="158" spans="1:19">
      <c r="A158" s="47"/>
      <c r="B158" s="47"/>
      <c r="C158" s="76">
        <v>156</v>
      </c>
      <c r="D158" s="76" t="s">
        <v>32</v>
      </c>
      <c r="E158" s="47">
        <v>23.5</v>
      </c>
      <c r="F158" s="47">
        <v>15.6</v>
      </c>
      <c r="G158" s="47">
        <v>6000</v>
      </c>
      <c r="H158" s="47">
        <v>4000</v>
      </c>
      <c r="I158" s="47"/>
      <c r="J158" s="47">
        <f t="shared" si="4"/>
        <v>24000000</v>
      </c>
      <c r="K158" s="47"/>
      <c r="L158" s="47"/>
      <c r="M158" s="47"/>
      <c r="N158" s="47"/>
      <c r="O158" s="47"/>
      <c r="P158" s="47"/>
      <c r="Q158" s="47"/>
      <c r="R158" s="47"/>
      <c r="S158" s="47"/>
    </row>
    <row r="159" spans="1:19">
      <c r="A159" s="47"/>
      <c r="B159" s="47"/>
      <c r="C159" s="76">
        <v>157</v>
      </c>
      <c r="D159" s="76" t="s">
        <v>36</v>
      </c>
      <c r="E159" s="47">
        <v>23.5</v>
      </c>
      <c r="F159" s="47">
        <v>15.6</v>
      </c>
      <c r="G159" s="47">
        <v>6000</v>
      </c>
      <c r="H159" s="47">
        <v>4000</v>
      </c>
      <c r="I159" s="47"/>
      <c r="J159" s="47">
        <f t="shared" si="4"/>
        <v>24000000</v>
      </c>
      <c r="K159" s="47"/>
      <c r="L159" s="47"/>
      <c r="M159" s="47"/>
      <c r="N159" s="47"/>
      <c r="O159" s="47"/>
      <c r="P159" s="47"/>
      <c r="Q159" s="47"/>
      <c r="R159" s="47"/>
      <c r="S159" s="47"/>
    </row>
    <row r="160" spans="1:19">
      <c r="A160" s="47"/>
      <c r="B160" s="47"/>
      <c r="C160" s="76">
        <v>158</v>
      </c>
      <c r="D160" s="76" t="s">
        <v>31</v>
      </c>
      <c r="E160" s="47">
        <v>23.5</v>
      </c>
      <c r="F160" s="47">
        <v>15.6</v>
      </c>
      <c r="G160" s="47">
        <v>4272</v>
      </c>
      <c r="H160" s="47">
        <v>2848</v>
      </c>
      <c r="I160" s="47"/>
      <c r="J160" s="47">
        <f t="shared" si="4"/>
        <v>12166656</v>
      </c>
      <c r="K160" s="47"/>
      <c r="L160" s="47"/>
      <c r="M160" s="47"/>
      <c r="N160" s="47"/>
      <c r="O160" s="47"/>
      <c r="P160" s="47"/>
      <c r="Q160" s="47"/>
      <c r="R160" s="47"/>
      <c r="S160" s="47"/>
    </row>
    <row r="161" spans="1:19">
      <c r="A161" s="47"/>
      <c r="B161" s="47"/>
      <c r="C161" s="76">
        <v>159</v>
      </c>
      <c r="D161" s="76" t="s">
        <v>43</v>
      </c>
      <c r="E161" s="47">
        <v>23.5</v>
      </c>
      <c r="F161" s="47">
        <v>15.6</v>
      </c>
      <c r="G161" s="47">
        <v>4912</v>
      </c>
      <c r="H161" s="47">
        <v>3264</v>
      </c>
      <c r="I161" s="47"/>
      <c r="J161" s="47">
        <f t="shared" si="4"/>
        <v>16032768</v>
      </c>
      <c r="K161" s="47"/>
      <c r="L161" s="47"/>
      <c r="M161" s="47"/>
      <c r="N161" s="47"/>
      <c r="O161" s="47"/>
      <c r="P161" s="47"/>
      <c r="Q161" s="47"/>
      <c r="R161" s="47"/>
      <c r="S161" s="47"/>
    </row>
    <row r="162" spans="1:19">
      <c r="A162" s="47"/>
      <c r="B162" s="47"/>
      <c r="C162" s="76">
        <v>160</v>
      </c>
      <c r="D162" s="76" t="s">
        <v>129</v>
      </c>
      <c r="E162" s="47">
        <v>23.5</v>
      </c>
      <c r="F162" s="47">
        <v>15.6</v>
      </c>
      <c r="G162" s="47">
        <v>4912</v>
      </c>
      <c r="H162" s="47">
        <v>3264</v>
      </c>
      <c r="I162" s="47"/>
      <c r="J162" s="47">
        <f t="shared" si="4"/>
        <v>16032768</v>
      </c>
      <c r="K162" s="47"/>
      <c r="L162" s="47"/>
      <c r="M162" s="47"/>
      <c r="N162" s="47"/>
      <c r="O162" s="47"/>
      <c r="P162" s="47"/>
      <c r="Q162" s="47"/>
      <c r="R162" s="47"/>
      <c r="S162" s="47"/>
    </row>
    <row r="163" spans="1:19">
      <c r="A163" s="47"/>
      <c r="B163" s="47"/>
      <c r="C163" s="76">
        <v>161</v>
      </c>
      <c r="D163" s="76" t="s">
        <v>130</v>
      </c>
      <c r="E163" s="47">
        <v>23.5</v>
      </c>
      <c r="F163" s="47">
        <v>15.6</v>
      </c>
      <c r="G163" s="47">
        <v>4912</v>
      </c>
      <c r="H163" s="47">
        <v>3264</v>
      </c>
      <c r="I163" s="47"/>
      <c r="J163" s="47">
        <f t="shared" ref="J163:J175" si="5">SUM(H163*G163)</f>
        <v>16032768</v>
      </c>
      <c r="K163" s="47"/>
      <c r="L163" s="47"/>
      <c r="M163" s="47"/>
      <c r="N163" s="47"/>
      <c r="O163" s="47"/>
      <c r="P163" s="47"/>
      <c r="Q163" s="47"/>
      <c r="R163" s="47"/>
      <c r="S163" s="47"/>
    </row>
    <row r="164" spans="1:19">
      <c r="A164" s="47"/>
      <c r="B164" s="47"/>
      <c r="C164" s="76">
        <v>162</v>
      </c>
      <c r="D164" s="76" t="s">
        <v>131</v>
      </c>
      <c r="E164" s="47">
        <v>23.5</v>
      </c>
      <c r="F164" s="47">
        <v>15.6</v>
      </c>
      <c r="G164" s="47">
        <v>6000</v>
      </c>
      <c r="H164" s="47">
        <v>4000</v>
      </c>
      <c r="I164" s="47"/>
      <c r="J164" s="47">
        <f t="shared" si="5"/>
        <v>24000000</v>
      </c>
      <c r="K164" s="47"/>
      <c r="L164" s="47"/>
      <c r="M164" s="47"/>
      <c r="N164" s="47"/>
      <c r="O164" s="47"/>
      <c r="P164" s="47"/>
      <c r="Q164" s="47"/>
      <c r="R164" s="47"/>
      <c r="S164" s="47"/>
    </row>
    <row r="165" spans="1:19">
      <c r="A165" s="47"/>
      <c r="B165" s="47"/>
      <c r="C165" s="76">
        <v>163</v>
      </c>
      <c r="D165" s="76" t="s">
        <v>52</v>
      </c>
      <c r="E165" s="47">
        <v>6.17</v>
      </c>
      <c r="F165" s="47">
        <v>4.55</v>
      </c>
      <c r="G165" s="47">
        <v>5184</v>
      </c>
      <c r="H165" s="47">
        <v>3888</v>
      </c>
      <c r="I165" s="47"/>
      <c r="J165" s="47">
        <f t="shared" si="5"/>
        <v>20155392</v>
      </c>
      <c r="K165" s="47"/>
      <c r="L165" s="47"/>
      <c r="M165" s="47"/>
      <c r="N165" s="47"/>
      <c r="O165" s="47"/>
      <c r="P165" s="47"/>
      <c r="Q165" s="47"/>
      <c r="R165" s="47"/>
      <c r="S165" s="47"/>
    </row>
    <row r="166" spans="1:19">
      <c r="A166" s="47"/>
      <c r="B166" s="47"/>
      <c r="C166" s="76">
        <v>164</v>
      </c>
      <c r="D166" s="76" t="s">
        <v>74</v>
      </c>
      <c r="E166" s="47">
        <v>6.17</v>
      </c>
      <c r="F166" s="47">
        <v>4.55</v>
      </c>
      <c r="G166" s="47">
        <v>5152</v>
      </c>
      <c r="H166" s="47">
        <v>3864</v>
      </c>
      <c r="I166" s="47"/>
      <c r="J166" s="47">
        <f t="shared" si="5"/>
        <v>19907328</v>
      </c>
      <c r="K166" s="47"/>
      <c r="L166" s="47"/>
      <c r="M166" s="47"/>
      <c r="N166" s="47"/>
      <c r="O166" s="47"/>
      <c r="P166" s="47"/>
      <c r="Q166" s="47"/>
      <c r="R166" s="47"/>
      <c r="S166" s="47"/>
    </row>
    <row r="167" spans="1:19">
      <c r="A167" s="47"/>
      <c r="B167" s="47"/>
      <c r="C167" s="76">
        <v>165</v>
      </c>
      <c r="D167" s="76" t="s">
        <v>74</v>
      </c>
      <c r="E167" s="47">
        <v>6.17</v>
      </c>
      <c r="F167" s="47">
        <v>4.55</v>
      </c>
      <c r="G167" s="47">
        <v>5152</v>
      </c>
      <c r="H167" s="47">
        <v>3864</v>
      </c>
      <c r="I167" s="47"/>
      <c r="J167" s="47">
        <f t="shared" si="5"/>
        <v>19907328</v>
      </c>
      <c r="K167" s="47"/>
      <c r="L167" s="47"/>
      <c r="M167" s="47"/>
      <c r="N167" s="47"/>
      <c r="O167" s="47"/>
      <c r="P167" s="47"/>
      <c r="Q167" s="47"/>
      <c r="R167" s="47"/>
      <c r="S167" s="47"/>
    </row>
    <row r="168" spans="1:19">
      <c r="A168" s="47"/>
      <c r="B168" s="47"/>
      <c r="C168" s="76">
        <v>166</v>
      </c>
      <c r="D168" s="76" t="s">
        <v>58</v>
      </c>
      <c r="E168" s="47">
        <v>6.17</v>
      </c>
      <c r="F168" s="47">
        <v>4.55</v>
      </c>
      <c r="G168" s="47">
        <v>4608</v>
      </c>
      <c r="H168" s="47">
        <v>3456</v>
      </c>
      <c r="I168" s="47"/>
      <c r="J168" s="47">
        <f t="shared" si="5"/>
        <v>15925248</v>
      </c>
      <c r="K168" s="47"/>
      <c r="L168" s="47"/>
      <c r="M168" s="47"/>
      <c r="N168" s="47"/>
      <c r="O168" s="47"/>
      <c r="P168" s="47"/>
      <c r="Q168" s="47"/>
      <c r="R168" s="47"/>
      <c r="S168" s="47"/>
    </row>
    <row r="169" spans="1:19">
      <c r="A169" s="47"/>
      <c r="B169" s="47"/>
      <c r="C169" s="76">
        <v>167</v>
      </c>
      <c r="D169" s="76" t="s">
        <v>62</v>
      </c>
      <c r="E169" s="47">
        <v>6.17</v>
      </c>
      <c r="F169" s="47">
        <v>4.55</v>
      </c>
      <c r="G169" s="47">
        <v>4896</v>
      </c>
      <c r="H169" s="47">
        <v>3672</v>
      </c>
      <c r="I169" s="47"/>
      <c r="J169" s="47">
        <f t="shared" si="5"/>
        <v>17978112</v>
      </c>
      <c r="K169" s="47"/>
      <c r="L169" s="47"/>
      <c r="M169" s="47"/>
      <c r="N169" s="47"/>
      <c r="O169" s="47"/>
      <c r="P169" s="47"/>
      <c r="Q169" s="47"/>
      <c r="R169" s="47"/>
      <c r="S169" s="47"/>
    </row>
    <row r="170" spans="1:19">
      <c r="A170" s="47"/>
      <c r="B170" s="47"/>
      <c r="C170" s="76">
        <v>168</v>
      </c>
      <c r="D170" s="76" t="s">
        <v>59</v>
      </c>
      <c r="E170" s="47">
        <v>6.17</v>
      </c>
      <c r="F170" s="47">
        <v>4.55</v>
      </c>
      <c r="G170" s="47">
        <v>4896</v>
      </c>
      <c r="H170" s="47">
        <v>3672</v>
      </c>
      <c r="I170" s="47"/>
      <c r="J170" s="47">
        <f t="shared" si="5"/>
        <v>17978112</v>
      </c>
      <c r="K170" s="47"/>
      <c r="L170" s="47"/>
      <c r="M170" s="47"/>
      <c r="N170" s="47"/>
      <c r="O170" s="47"/>
      <c r="P170" s="47"/>
      <c r="Q170" s="47"/>
      <c r="R170" s="47"/>
      <c r="S170" s="47"/>
    </row>
    <row r="171" spans="1:19">
      <c r="A171" s="47"/>
      <c r="B171" s="47"/>
      <c r="C171" s="76">
        <v>169</v>
      </c>
      <c r="D171" s="76" t="s">
        <v>61</v>
      </c>
      <c r="E171" s="47">
        <v>6.17</v>
      </c>
      <c r="F171" s="47">
        <v>4.55</v>
      </c>
      <c r="G171" s="47">
        <v>4896</v>
      </c>
      <c r="H171" s="47">
        <v>3672</v>
      </c>
      <c r="I171" s="47"/>
      <c r="J171" s="47">
        <f t="shared" si="5"/>
        <v>17978112</v>
      </c>
      <c r="K171" s="47"/>
      <c r="L171" s="47"/>
      <c r="M171" s="47"/>
      <c r="N171" s="47"/>
      <c r="O171" s="47"/>
      <c r="P171" s="47"/>
      <c r="Q171" s="47"/>
      <c r="R171" s="47"/>
      <c r="S171" s="47"/>
    </row>
    <row r="172" spans="1:19">
      <c r="A172" s="47"/>
      <c r="B172" s="47"/>
      <c r="C172" s="76">
        <v>170</v>
      </c>
      <c r="D172" s="76" t="s">
        <v>48</v>
      </c>
      <c r="E172" s="47">
        <v>6.17</v>
      </c>
      <c r="F172" s="47">
        <v>4.55</v>
      </c>
      <c r="G172" s="47">
        <v>5184</v>
      </c>
      <c r="H172" s="47">
        <v>3888</v>
      </c>
      <c r="I172" s="47"/>
      <c r="J172" s="47">
        <f t="shared" si="5"/>
        <v>20155392</v>
      </c>
      <c r="K172" s="47"/>
      <c r="L172" s="47"/>
      <c r="M172" s="47"/>
      <c r="N172" s="47"/>
      <c r="O172" s="47"/>
      <c r="P172" s="47"/>
      <c r="Q172" s="47"/>
      <c r="R172" s="47"/>
      <c r="S172" s="47"/>
    </row>
    <row r="173" spans="1:19">
      <c r="A173" s="47"/>
      <c r="B173" s="47"/>
      <c r="C173" s="76">
        <v>171</v>
      </c>
      <c r="D173" s="76" t="s">
        <v>60</v>
      </c>
      <c r="E173" s="47">
        <v>6.17</v>
      </c>
      <c r="F173" s="47">
        <v>4.55</v>
      </c>
      <c r="G173" s="47">
        <v>4896</v>
      </c>
      <c r="H173" s="47">
        <v>3672</v>
      </c>
      <c r="I173" s="47"/>
      <c r="J173" s="47">
        <f t="shared" si="5"/>
        <v>17978112</v>
      </c>
      <c r="K173" s="47"/>
      <c r="L173" s="47"/>
      <c r="M173" s="47"/>
      <c r="N173" s="47"/>
      <c r="O173" s="47"/>
      <c r="P173" s="47"/>
      <c r="Q173" s="47"/>
      <c r="R173" s="47"/>
      <c r="S173" s="47"/>
    </row>
    <row r="174" spans="1:19">
      <c r="A174" s="47"/>
      <c r="B174" s="47"/>
      <c r="C174" s="76">
        <v>172</v>
      </c>
      <c r="D174" s="76" t="s">
        <v>75</v>
      </c>
      <c r="E174" s="47">
        <v>6.17</v>
      </c>
      <c r="F174" s="47">
        <v>4.55</v>
      </c>
      <c r="G174" s="47">
        <v>5184</v>
      </c>
      <c r="H174" s="47">
        <v>3888</v>
      </c>
      <c r="I174" s="47"/>
      <c r="J174" s="47">
        <f t="shared" si="5"/>
        <v>20155392</v>
      </c>
      <c r="K174" s="47"/>
      <c r="L174" s="47"/>
      <c r="M174" s="47"/>
      <c r="N174" s="47"/>
      <c r="O174" s="47"/>
      <c r="P174" s="47"/>
      <c r="Q174" s="47"/>
      <c r="R174" s="47"/>
      <c r="S174" s="47"/>
    </row>
    <row r="175" spans="1:19">
      <c r="A175" s="47"/>
      <c r="B175" s="47"/>
      <c r="C175" s="76">
        <v>173</v>
      </c>
      <c r="D175" s="76" t="s">
        <v>40</v>
      </c>
      <c r="E175" s="47">
        <v>6.17</v>
      </c>
      <c r="F175" s="47">
        <v>4.55</v>
      </c>
      <c r="G175" s="47">
        <v>5184</v>
      </c>
      <c r="H175" s="47">
        <v>3888</v>
      </c>
      <c r="I175" s="47"/>
      <c r="J175" s="47">
        <f t="shared" si="5"/>
        <v>20155392</v>
      </c>
      <c r="K175" s="47"/>
      <c r="L175" s="47"/>
      <c r="M175" s="47"/>
      <c r="N175" s="47"/>
      <c r="O175" s="47"/>
      <c r="P175" s="47"/>
      <c r="Q175" s="47"/>
      <c r="R175" s="47"/>
      <c r="S175" s="47"/>
    </row>
    <row r="176" spans="1:19">
      <c r="A176" s="47"/>
      <c r="B176" s="47"/>
      <c r="C176" s="76">
        <v>174</v>
      </c>
      <c r="D176" s="76" t="s">
        <v>46</v>
      </c>
      <c r="E176" s="47">
        <v>36</v>
      </c>
      <c r="F176" s="47">
        <v>24</v>
      </c>
      <c r="G176" s="47">
        <v>6000</v>
      </c>
      <c r="H176" s="47">
        <v>4000</v>
      </c>
      <c r="I176" s="47"/>
      <c r="J176" s="47">
        <f t="shared" ref="J176:J194" si="6">SUM(H176*G176)</f>
        <v>24000000</v>
      </c>
      <c r="K176" s="47"/>
      <c r="L176" s="47"/>
      <c r="M176" s="47"/>
      <c r="N176" s="47"/>
      <c r="O176" s="47"/>
      <c r="P176" s="47"/>
      <c r="Q176" s="47"/>
      <c r="R176" s="47"/>
      <c r="S176" s="47"/>
    </row>
    <row r="177" spans="1:19">
      <c r="A177" s="47"/>
      <c r="B177" s="47"/>
      <c r="C177" s="76">
        <v>175</v>
      </c>
      <c r="D177" s="76" t="s">
        <v>44</v>
      </c>
      <c r="E177" s="47">
        <v>13.2</v>
      </c>
      <c r="F177" s="47">
        <v>8.8000000000000007</v>
      </c>
      <c r="G177" s="47">
        <v>5472</v>
      </c>
      <c r="H177" s="47">
        <v>3648</v>
      </c>
      <c r="I177" s="47"/>
      <c r="J177" s="47">
        <f t="shared" si="6"/>
        <v>19961856</v>
      </c>
      <c r="K177" s="47"/>
      <c r="L177" s="47"/>
      <c r="M177" s="47"/>
      <c r="N177" s="47"/>
      <c r="O177" s="47"/>
      <c r="P177" s="47"/>
      <c r="Q177" s="47"/>
      <c r="R177" s="47"/>
      <c r="S177" s="47"/>
    </row>
    <row r="178" spans="1:19">
      <c r="A178" s="47"/>
      <c r="B178" s="47"/>
      <c r="C178" s="76">
        <v>176</v>
      </c>
      <c r="D178" s="76" t="s">
        <v>47</v>
      </c>
      <c r="E178" s="47">
        <v>13.2</v>
      </c>
      <c r="F178" s="47">
        <v>8.8000000000000007</v>
      </c>
      <c r="G178" s="47">
        <v>5472</v>
      </c>
      <c r="H178" s="47">
        <v>3648</v>
      </c>
      <c r="I178" s="47"/>
      <c r="J178" s="47">
        <f t="shared" si="6"/>
        <v>19961856</v>
      </c>
      <c r="K178" s="47"/>
      <c r="L178" s="47"/>
      <c r="M178" s="47"/>
      <c r="N178" s="47"/>
      <c r="O178" s="47"/>
      <c r="P178" s="47"/>
      <c r="Q178" s="47"/>
      <c r="R178" s="47"/>
      <c r="S178" s="47"/>
    </row>
    <row r="179" spans="1:19">
      <c r="A179" s="47"/>
      <c r="B179" s="47"/>
      <c r="C179" s="76">
        <v>177</v>
      </c>
      <c r="D179" s="76" t="s">
        <v>51</v>
      </c>
      <c r="E179" s="47">
        <v>6.17</v>
      </c>
      <c r="F179" s="47">
        <v>4.55</v>
      </c>
      <c r="G179" s="47">
        <v>4608</v>
      </c>
      <c r="H179" s="47">
        <v>3456</v>
      </c>
      <c r="I179" s="47"/>
      <c r="J179" s="47">
        <f t="shared" si="6"/>
        <v>15925248</v>
      </c>
      <c r="K179" s="47"/>
      <c r="L179" s="47"/>
      <c r="M179" s="47"/>
      <c r="N179" s="47"/>
      <c r="O179" s="47"/>
      <c r="P179" s="47"/>
      <c r="Q179" s="47"/>
      <c r="R179" s="47"/>
      <c r="S179" s="47"/>
    </row>
    <row r="180" spans="1:19">
      <c r="A180" s="47"/>
      <c r="B180" s="47"/>
      <c r="C180" s="76">
        <v>178</v>
      </c>
      <c r="D180" s="76" t="s">
        <v>66</v>
      </c>
      <c r="E180" s="47">
        <v>6.17</v>
      </c>
      <c r="F180" s="47">
        <v>4.55</v>
      </c>
      <c r="G180" s="47">
        <v>4608</v>
      </c>
      <c r="H180" s="47">
        <v>3456</v>
      </c>
      <c r="I180" s="47"/>
      <c r="J180" s="47">
        <f t="shared" si="6"/>
        <v>15925248</v>
      </c>
      <c r="K180" s="47"/>
      <c r="L180" s="47"/>
      <c r="M180" s="47"/>
      <c r="N180" s="47"/>
      <c r="O180" s="47"/>
      <c r="P180" s="47"/>
      <c r="Q180" s="47"/>
      <c r="R180" s="47"/>
      <c r="S180" s="47"/>
    </row>
    <row r="181" spans="1:19">
      <c r="A181" s="47"/>
      <c r="B181" s="47"/>
      <c r="C181" s="76">
        <v>179</v>
      </c>
      <c r="D181" s="76" t="s">
        <v>67</v>
      </c>
      <c r="E181" s="47">
        <v>6.17</v>
      </c>
      <c r="F181" s="47">
        <v>4.55</v>
      </c>
      <c r="G181" s="47">
        <v>4896</v>
      </c>
      <c r="H181" s="47">
        <v>3672</v>
      </c>
      <c r="I181" s="47"/>
      <c r="J181" s="47">
        <f t="shared" si="6"/>
        <v>17978112</v>
      </c>
      <c r="K181" s="47"/>
      <c r="L181" s="47"/>
      <c r="M181" s="47"/>
      <c r="N181" s="47"/>
      <c r="O181" s="47"/>
      <c r="P181" s="47"/>
      <c r="Q181" s="47"/>
      <c r="R181" s="47"/>
      <c r="S181" s="47"/>
    </row>
    <row r="182" spans="1:19">
      <c r="A182" s="47"/>
      <c r="B182" s="47"/>
      <c r="C182" s="76">
        <v>180</v>
      </c>
      <c r="D182" s="76" t="s">
        <v>42</v>
      </c>
      <c r="E182" s="47">
        <v>6.17</v>
      </c>
      <c r="F182" s="47">
        <v>4.55</v>
      </c>
      <c r="G182" s="47">
        <v>4896</v>
      </c>
      <c r="H182" s="47">
        <v>3672</v>
      </c>
      <c r="I182" s="47"/>
      <c r="J182" s="47">
        <f t="shared" si="6"/>
        <v>17978112</v>
      </c>
      <c r="K182" s="47"/>
      <c r="L182" s="47"/>
      <c r="M182" s="47"/>
      <c r="N182" s="47"/>
      <c r="O182" s="47"/>
      <c r="P182" s="47"/>
      <c r="Q182" s="47"/>
      <c r="R182" s="47"/>
      <c r="S182" s="47"/>
    </row>
    <row r="183" spans="1:19">
      <c r="A183" s="47"/>
      <c r="B183" s="47"/>
      <c r="C183" s="76">
        <v>181</v>
      </c>
      <c r="D183" s="76" t="s">
        <v>65</v>
      </c>
      <c r="E183" s="47">
        <v>6.17</v>
      </c>
      <c r="F183" s="47">
        <v>4.55</v>
      </c>
      <c r="G183" s="47">
        <v>4896</v>
      </c>
      <c r="H183" s="47">
        <v>3672</v>
      </c>
      <c r="I183" s="47"/>
      <c r="J183" s="47">
        <f t="shared" si="6"/>
        <v>17978112</v>
      </c>
      <c r="K183" s="47"/>
      <c r="L183" s="47"/>
      <c r="M183" s="47"/>
      <c r="N183" s="47"/>
      <c r="O183" s="47"/>
      <c r="P183" s="47"/>
      <c r="Q183" s="47"/>
      <c r="R183" s="47"/>
      <c r="S183" s="47"/>
    </row>
    <row r="184" spans="1:19">
      <c r="A184" s="47"/>
      <c r="B184" s="47"/>
      <c r="C184" s="76">
        <v>182</v>
      </c>
      <c r="D184" s="76" t="s">
        <v>70</v>
      </c>
      <c r="E184" s="47">
        <v>6.17</v>
      </c>
      <c r="F184" s="47">
        <v>4.55</v>
      </c>
      <c r="G184" s="47">
        <v>4320</v>
      </c>
      <c r="H184" s="47">
        <v>3240</v>
      </c>
      <c r="I184" s="47"/>
      <c r="J184" s="47">
        <f t="shared" si="6"/>
        <v>13996800</v>
      </c>
      <c r="K184" s="47"/>
      <c r="L184" s="47"/>
      <c r="M184" s="47"/>
      <c r="N184" s="47"/>
      <c r="O184" s="47"/>
      <c r="P184" s="47"/>
      <c r="Q184" s="47"/>
      <c r="R184" s="47"/>
      <c r="S184" s="47"/>
    </row>
    <row r="185" spans="1:19">
      <c r="A185" s="47"/>
      <c r="B185" s="47"/>
      <c r="C185" s="76">
        <v>183</v>
      </c>
      <c r="D185" s="76" t="s">
        <v>71</v>
      </c>
      <c r="E185" s="47">
        <v>6.17</v>
      </c>
      <c r="F185" s="47">
        <v>4.55</v>
      </c>
      <c r="G185" s="47">
        <v>4320</v>
      </c>
      <c r="H185" s="47">
        <v>3240</v>
      </c>
      <c r="I185" s="47"/>
      <c r="J185" s="47">
        <f t="shared" si="6"/>
        <v>13996800</v>
      </c>
      <c r="K185" s="47"/>
      <c r="L185" s="47"/>
      <c r="M185" s="47"/>
      <c r="N185" s="47"/>
      <c r="O185" s="47"/>
      <c r="P185" s="47"/>
      <c r="Q185" s="47"/>
      <c r="R185" s="47"/>
      <c r="S185" s="47"/>
    </row>
    <row r="186" spans="1:19">
      <c r="A186" s="47"/>
      <c r="B186" s="47"/>
      <c r="C186" s="76">
        <v>184</v>
      </c>
      <c r="D186" s="76" t="s">
        <v>72</v>
      </c>
      <c r="E186" s="47">
        <v>6.17</v>
      </c>
      <c r="F186" s="47">
        <v>4.55</v>
      </c>
      <c r="G186" s="47">
        <v>4608</v>
      </c>
      <c r="H186" s="47">
        <v>3456</v>
      </c>
      <c r="I186" s="47"/>
      <c r="J186" s="47">
        <f t="shared" si="6"/>
        <v>15925248</v>
      </c>
      <c r="K186" s="47"/>
      <c r="L186" s="47"/>
      <c r="M186" s="47"/>
      <c r="N186" s="47"/>
      <c r="O186" s="47"/>
      <c r="P186" s="47"/>
      <c r="Q186" s="47"/>
      <c r="R186" s="47"/>
      <c r="S186" s="47"/>
    </row>
    <row r="187" spans="1:19">
      <c r="A187" s="47"/>
      <c r="B187" s="47"/>
      <c r="C187" s="76">
        <v>185</v>
      </c>
      <c r="D187" s="76" t="s">
        <v>54</v>
      </c>
      <c r="E187" s="47">
        <v>6.17</v>
      </c>
      <c r="F187" s="47">
        <v>4.55</v>
      </c>
      <c r="G187" s="47">
        <v>4608</v>
      </c>
      <c r="H187" s="47">
        <v>3456</v>
      </c>
      <c r="I187" s="47"/>
      <c r="J187" s="47">
        <f t="shared" si="6"/>
        <v>15925248</v>
      </c>
      <c r="K187" s="47"/>
      <c r="L187" s="47"/>
      <c r="M187" s="47"/>
      <c r="N187" s="47"/>
      <c r="O187" s="47"/>
      <c r="P187" s="47"/>
      <c r="Q187" s="47"/>
      <c r="R187" s="47"/>
      <c r="S187" s="47"/>
    </row>
    <row r="188" spans="1:19">
      <c r="A188" s="47"/>
      <c r="B188" s="47"/>
      <c r="C188" s="76">
        <v>186</v>
      </c>
      <c r="D188" s="76" t="s">
        <v>53</v>
      </c>
      <c r="E188" s="47">
        <v>6.17</v>
      </c>
      <c r="F188" s="47">
        <v>4.55</v>
      </c>
      <c r="G188" s="47">
        <v>4608</v>
      </c>
      <c r="H188" s="47">
        <v>3456</v>
      </c>
      <c r="I188" s="47"/>
      <c r="J188" s="47">
        <f t="shared" si="6"/>
        <v>15925248</v>
      </c>
      <c r="K188" s="47"/>
      <c r="L188" s="47"/>
      <c r="M188" s="47"/>
      <c r="N188" s="47"/>
      <c r="O188" s="47"/>
      <c r="P188" s="47"/>
      <c r="Q188" s="47"/>
      <c r="R188" s="47"/>
      <c r="S188" s="47"/>
    </row>
    <row r="189" spans="1:19">
      <c r="A189" s="47"/>
      <c r="B189" s="47"/>
      <c r="C189" s="76">
        <v>187</v>
      </c>
      <c r="D189" s="76" t="s">
        <v>33</v>
      </c>
      <c r="E189" s="47">
        <v>6.17</v>
      </c>
      <c r="F189" s="47">
        <v>4.55</v>
      </c>
      <c r="G189" s="47">
        <v>5152</v>
      </c>
      <c r="H189" s="47">
        <v>3864</v>
      </c>
      <c r="I189" s="47"/>
      <c r="J189" s="47">
        <f t="shared" si="6"/>
        <v>19907328</v>
      </c>
      <c r="K189" s="47"/>
      <c r="L189" s="47"/>
      <c r="M189" s="47"/>
      <c r="N189" s="47"/>
      <c r="O189" s="47"/>
      <c r="P189" s="47"/>
      <c r="Q189" s="47"/>
      <c r="R189" s="47"/>
      <c r="S189" s="47"/>
    </row>
    <row r="190" spans="1:19">
      <c r="A190" s="47"/>
      <c r="B190" s="47"/>
      <c r="C190" s="76">
        <v>188</v>
      </c>
      <c r="D190" s="76" t="s">
        <v>39</v>
      </c>
      <c r="E190" s="47">
        <v>6.17</v>
      </c>
      <c r="F190" s="47">
        <v>4.55</v>
      </c>
      <c r="G190" s="47">
        <v>5152</v>
      </c>
      <c r="H190" s="47">
        <v>3864</v>
      </c>
      <c r="I190" s="47"/>
      <c r="J190" s="47">
        <f t="shared" si="6"/>
        <v>19907328</v>
      </c>
      <c r="K190" s="47"/>
      <c r="L190" s="47"/>
      <c r="M190" s="47"/>
      <c r="N190" s="47"/>
      <c r="O190" s="47"/>
      <c r="P190" s="47"/>
      <c r="Q190" s="47"/>
      <c r="R190" s="47"/>
      <c r="S190" s="47"/>
    </row>
    <row r="191" spans="1:19">
      <c r="A191" s="47"/>
      <c r="B191" s="47"/>
      <c r="C191" s="76">
        <v>189</v>
      </c>
      <c r="D191" s="76" t="s">
        <v>38</v>
      </c>
      <c r="E191" s="47">
        <v>6.17</v>
      </c>
      <c r="F191" s="47">
        <v>4.55</v>
      </c>
      <c r="G191" s="47">
        <v>5152</v>
      </c>
      <c r="H191" s="47">
        <v>3864</v>
      </c>
      <c r="I191" s="47"/>
      <c r="J191" s="47">
        <f t="shared" si="6"/>
        <v>19907328</v>
      </c>
      <c r="K191" s="47"/>
      <c r="L191" s="47"/>
      <c r="M191" s="47"/>
      <c r="N191" s="47"/>
      <c r="O191" s="47"/>
      <c r="P191" s="47"/>
      <c r="Q191" s="47"/>
      <c r="R191" s="47"/>
      <c r="S191" s="47"/>
    </row>
    <row r="192" spans="1:19">
      <c r="A192" s="47"/>
      <c r="B192" s="47"/>
      <c r="C192" s="76">
        <v>190</v>
      </c>
      <c r="D192" s="76" t="s">
        <v>63</v>
      </c>
      <c r="E192" s="47">
        <v>6.17</v>
      </c>
      <c r="F192" s="47">
        <v>4.55</v>
      </c>
      <c r="G192" s="47">
        <v>4896</v>
      </c>
      <c r="H192" s="47">
        <v>3672</v>
      </c>
      <c r="I192" s="47"/>
      <c r="J192" s="47">
        <f t="shared" si="6"/>
        <v>17978112</v>
      </c>
      <c r="K192" s="47"/>
      <c r="L192" s="47"/>
      <c r="M192" s="47"/>
      <c r="N192" s="47"/>
      <c r="O192" s="47"/>
      <c r="P192" s="47"/>
      <c r="Q192" s="47"/>
      <c r="R192" s="47"/>
      <c r="S192" s="47"/>
    </row>
    <row r="193" spans="1:19">
      <c r="A193" s="47"/>
      <c r="B193" s="47"/>
      <c r="C193" s="76">
        <v>191</v>
      </c>
      <c r="D193" s="76" t="s">
        <v>35</v>
      </c>
      <c r="E193" s="47">
        <v>6.17</v>
      </c>
      <c r="F193" s="47">
        <v>4.55</v>
      </c>
      <c r="G193" s="47">
        <v>4896</v>
      </c>
      <c r="H193" s="47">
        <v>3672</v>
      </c>
      <c r="I193" s="47"/>
      <c r="J193" s="47">
        <f t="shared" si="6"/>
        <v>17978112</v>
      </c>
      <c r="K193" s="47"/>
      <c r="L193" s="47"/>
      <c r="M193" s="47"/>
      <c r="N193" s="47"/>
      <c r="O193" s="47"/>
      <c r="P193" s="47"/>
      <c r="Q193" s="47"/>
      <c r="R193" s="47"/>
      <c r="S193" s="47"/>
    </row>
    <row r="194" spans="1:19">
      <c r="A194" s="47"/>
      <c r="B194" s="47"/>
      <c r="C194" s="76">
        <v>192</v>
      </c>
      <c r="D194" s="76" t="s">
        <v>41</v>
      </c>
      <c r="E194" s="47">
        <v>6.17</v>
      </c>
      <c r="F194" s="47">
        <v>4.55</v>
      </c>
      <c r="G194" s="47">
        <v>4896</v>
      </c>
      <c r="H194" s="47">
        <v>3672</v>
      </c>
      <c r="I194" s="47"/>
      <c r="J194" s="47">
        <f t="shared" si="6"/>
        <v>17978112</v>
      </c>
      <c r="K194" s="47"/>
      <c r="L194" s="47"/>
      <c r="M194" s="47"/>
      <c r="N194" s="47"/>
      <c r="O194" s="47"/>
      <c r="P194" s="47"/>
      <c r="Q194" s="47"/>
      <c r="R194" s="47"/>
      <c r="S194" s="47"/>
    </row>
    <row r="195" spans="1:19">
      <c r="A195" s="47"/>
      <c r="B195" s="47"/>
      <c r="C195" s="76">
        <v>193</v>
      </c>
      <c r="D195" s="76" t="s">
        <v>34</v>
      </c>
      <c r="E195" s="47">
        <v>6.17</v>
      </c>
      <c r="F195" s="47">
        <v>4.55</v>
      </c>
      <c r="G195" s="47">
        <v>4896</v>
      </c>
      <c r="H195" s="47">
        <v>3672</v>
      </c>
      <c r="I195" s="47"/>
      <c r="J195" s="47">
        <f t="shared" ref="J195:J223" si="7">SUM(H195*G195)</f>
        <v>17978112</v>
      </c>
      <c r="K195" s="47"/>
      <c r="L195" s="47"/>
      <c r="M195" s="47"/>
      <c r="N195" s="47"/>
      <c r="O195" s="47"/>
      <c r="P195" s="47"/>
      <c r="Q195" s="47"/>
      <c r="R195" s="47"/>
      <c r="S195" s="47"/>
    </row>
    <row r="196" spans="1:19">
      <c r="A196" s="47"/>
      <c r="B196" s="47"/>
      <c r="C196" s="76">
        <v>194</v>
      </c>
      <c r="D196" s="76" t="s">
        <v>68</v>
      </c>
      <c r="E196" s="47">
        <v>6.17</v>
      </c>
      <c r="F196" s="47">
        <v>4.55</v>
      </c>
      <c r="G196" s="47">
        <v>4608</v>
      </c>
      <c r="H196" s="47">
        <v>3456</v>
      </c>
      <c r="I196" s="47"/>
      <c r="J196" s="47">
        <f t="shared" si="7"/>
        <v>15925248</v>
      </c>
      <c r="K196" s="47"/>
      <c r="L196" s="47"/>
      <c r="M196" s="47"/>
      <c r="N196" s="47"/>
      <c r="O196" s="47"/>
      <c r="P196" s="47"/>
      <c r="Q196" s="47"/>
      <c r="R196" s="47"/>
      <c r="S196" s="47"/>
    </row>
    <row r="197" spans="1:19">
      <c r="A197" s="47"/>
      <c r="B197" s="47"/>
      <c r="C197" s="76">
        <v>195</v>
      </c>
      <c r="D197" s="76" t="s">
        <v>64</v>
      </c>
      <c r="E197" s="47">
        <v>6.17</v>
      </c>
      <c r="F197" s="47">
        <v>4.55</v>
      </c>
      <c r="G197" s="47">
        <v>4608</v>
      </c>
      <c r="H197" s="47">
        <v>3456</v>
      </c>
      <c r="I197" s="47"/>
      <c r="J197" s="47">
        <f t="shared" si="7"/>
        <v>15925248</v>
      </c>
      <c r="K197" s="47"/>
      <c r="L197" s="47"/>
      <c r="M197" s="47"/>
      <c r="N197" s="47"/>
      <c r="O197" s="47"/>
      <c r="P197" s="47"/>
      <c r="Q197" s="47"/>
      <c r="R197" s="47"/>
      <c r="S197" s="47"/>
    </row>
    <row r="198" spans="1:19">
      <c r="A198" s="47"/>
      <c r="B198" s="47"/>
      <c r="C198" s="76">
        <v>196</v>
      </c>
      <c r="D198" s="76" t="s">
        <v>69</v>
      </c>
      <c r="E198" s="47">
        <v>6.17</v>
      </c>
      <c r="F198" s="47">
        <v>4.55</v>
      </c>
      <c r="G198" s="47">
        <v>4608</v>
      </c>
      <c r="H198" s="47">
        <v>3456</v>
      </c>
      <c r="I198" s="47"/>
      <c r="J198" s="47">
        <f t="shared" si="7"/>
        <v>15925248</v>
      </c>
      <c r="K198" s="47"/>
      <c r="L198" s="47"/>
      <c r="M198" s="47"/>
      <c r="N198" s="47"/>
      <c r="O198" s="47"/>
      <c r="P198" s="47"/>
      <c r="Q198" s="47"/>
      <c r="R198" s="47"/>
      <c r="S198" s="47"/>
    </row>
    <row r="199" spans="1:19">
      <c r="A199" s="47"/>
      <c r="B199" s="47"/>
      <c r="C199" s="76">
        <v>197</v>
      </c>
      <c r="D199" s="76" t="s">
        <v>50</v>
      </c>
      <c r="E199" s="47">
        <v>6.17</v>
      </c>
      <c r="F199" s="47">
        <v>4.55</v>
      </c>
      <c r="G199" s="47">
        <v>4608</v>
      </c>
      <c r="H199" s="47">
        <v>3456</v>
      </c>
      <c r="I199" s="47"/>
      <c r="J199" s="47">
        <f t="shared" si="7"/>
        <v>15925248</v>
      </c>
      <c r="K199" s="47"/>
      <c r="L199" s="47"/>
      <c r="M199" s="47"/>
      <c r="N199" s="47"/>
      <c r="O199" s="47"/>
      <c r="P199" s="47"/>
      <c r="Q199" s="47"/>
      <c r="R199" s="47"/>
      <c r="S199" s="47"/>
    </row>
    <row r="200" spans="1:19">
      <c r="A200" s="47"/>
      <c r="B200" s="47"/>
      <c r="C200" s="76">
        <v>198</v>
      </c>
      <c r="D200" s="76" t="s">
        <v>56</v>
      </c>
      <c r="E200" s="47">
        <v>23.5</v>
      </c>
      <c r="F200" s="47">
        <v>15.6</v>
      </c>
      <c r="G200" s="47">
        <v>4912</v>
      </c>
      <c r="H200" s="47">
        <v>3264</v>
      </c>
      <c r="I200" s="47"/>
      <c r="J200" s="47">
        <f t="shared" si="7"/>
        <v>16032768</v>
      </c>
      <c r="K200" s="47"/>
      <c r="L200" s="47"/>
      <c r="M200" s="47"/>
      <c r="N200" s="47"/>
      <c r="O200" s="47"/>
      <c r="P200" s="47"/>
      <c r="Q200" s="47"/>
      <c r="R200" s="47"/>
      <c r="S200" s="47"/>
    </row>
    <row r="201" spans="1:19">
      <c r="A201" s="47"/>
      <c r="B201" s="47"/>
      <c r="C201" s="76">
        <v>199</v>
      </c>
      <c r="D201" s="76" t="s">
        <v>57</v>
      </c>
      <c r="E201" s="47">
        <v>23.5</v>
      </c>
      <c r="F201" s="47">
        <v>15.6</v>
      </c>
      <c r="G201" s="47">
        <v>4912</v>
      </c>
      <c r="H201" s="47">
        <v>3264</v>
      </c>
      <c r="I201" s="47"/>
      <c r="J201" s="47">
        <f t="shared" si="7"/>
        <v>16032768</v>
      </c>
      <c r="K201" s="47"/>
      <c r="L201" s="47"/>
      <c r="M201" s="47"/>
      <c r="N201" s="47"/>
      <c r="O201" s="47"/>
      <c r="P201" s="47"/>
      <c r="Q201" s="47"/>
      <c r="R201" s="47"/>
      <c r="S201" s="47"/>
    </row>
    <row r="202" spans="1:19">
      <c r="A202" s="47"/>
      <c r="B202" s="47"/>
      <c r="C202" s="76">
        <v>200</v>
      </c>
      <c r="D202" s="76" t="s">
        <v>49</v>
      </c>
      <c r="E202" s="47">
        <v>23.5</v>
      </c>
      <c r="F202" s="47">
        <v>15.6</v>
      </c>
      <c r="G202" s="47">
        <v>5456</v>
      </c>
      <c r="H202" s="47">
        <v>3632</v>
      </c>
      <c r="I202" s="47"/>
      <c r="J202" s="47">
        <f t="shared" si="7"/>
        <v>19816192</v>
      </c>
      <c r="K202" s="47"/>
      <c r="L202" s="47"/>
      <c r="M202" s="47"/>
      <c r="N202" s="47"/>
      <c r="O202" s="47"/>
      <c r="P202" s="47"/>
      <c r="Q202" s="47"/>
      <c r="R202" s="47"/>
      <c r="S202" s="47"/>
    </row>
    <row r="203" spans="1:19">
      <c r="A203" s="47"/>
      <c r="B203" s="47"/>
      <c r="C203" s="76">
        <v>201</v>
      </c>
      <c r="D203" s="76" t="s">
        <v>73</v>
      </c>
      <c r="E203" s="47">
        <v>23.5</v>
      </c>
      <c r="F203" s="47">
        <v>15.6</v>
      </c>
      <c r="G203" s="47">
        <v>6000</v>
      </c>
      <c r="H203" s="47">
        <v>4000</v>
      </c>
      <c r="I203" s="47"/>
      <c r="J203" s="47">
        <f t="shared" si="7"/>
        <v>24000000</v>
      </c>
      <c r="K203" s="47"/>
      <c r="L203" s="47"/>
      <c r="M203" s="47"/>
      <c r="N203" s="47"/>
      <c r="O203" s="47"/>
      <c r="P203" s="47"/>
      <c r="Q203" s="47"/>
      <c r="R203" s="47"/>
      <c r="S203" s="47"/>
    </row>
    <row r="204" spans="1:19">
      <c r="A204" s="47"/>
      <c r="B204" s="47"/>
      <c r="C204" s="76">
        <v>202</v>
      </c>
      <c r="D204" s="76" t="s">
        <v>55</v>
      </c>
      <c r="E204" s="47">
        <v>35.799999999999997</v>
      </c>
      <c r="F204" s="47">
        <v>23.8</v>
      </c>
      <c r="G204" s="47">
        <v>6000</v>
      </c>
      <c r="H204" s="47">
        <v>4000</v>
      </c>
      <c r="I204" s="47"/>
      <c r="J204" s="47">
        <f t="shared" si="7"/>
        <v>24000000</v>
      </c>
      <c r="K204" s="47"/>
      <c r="L204" s="47"/>
      <c r="M204" s="47"/>
      <c r="N204" s="47"/>
      <c r="O204" s="47"/>
      <c r="P204" s="47"/>
      <c r="Q204" s="47"/>
      <c r="R204" s="47"/>
      <c r="S204" s="47"/>
    </row>
    <row r="205" spans="1:19">
      <c r="A205" s="47"/>
      <c r="B205" s="47"/>
      <c r="C205" s="47"/>
      <c r="D205" s="47"/>
      <c r="E205" s="47"/>
      <c r="F205" s="47"/>
      <c r="G205" s="47"/>
      <c r="H205" s="47"/>
      <c r="I205" s="47"/>
      <c r="J205" s="47">
        <f t="shared" si="7"/>
        <v>0</v>
      </c>
      <c r="K205" s="47"/>
      <c r="L205" s="47"/>
      <c r="M205" s="47"/>
      <c r="N205" s="47"/>
      <c r="O205" s="47"/>
      <c r="P205" s="47"/>
      <c r="Q205" s="47"/>
      <c r="R205" s="47"/>
      <c r="S205" s="47"/>
    </row>
    <row r="206" spans="1:19">
      <c r="A206" s="47"/>
      <c r="B206" s="47"/>
      <c r="C206" s="47"/>
      <c r="D206" s="47"/>
      <c r="E206" s="47"/>
      <c r="F206" s="47"/>
      <c r="G206" s="47"/>
      <c r="H206" s="47"/>
      <c r="I206" s="47"/>
      <c r="J206" s="47">
        <f t="shared" si="7"/>
        <v>0</v>
      </c>
      <c r="K206" s="47"/>
      <c r="L206" s="47"/>
      <c r="M206" s="47"/>
      <c r="N206" s="47"/>
      <c r="O206" s="47"/>
      <c r="P206" s="47"/>
      <c r="Q206" s="47"/>
      <c r="R206" s="47"/>
      <c r="S206" s="47"/>
    </row>
    <row r="207" spans="1:19">
      <c r="A207" s="47"/>
      <c r="B207" s="47"/>
      <c r="C207" s="47"/>
      <c r="D207" s="47"/>
      <c r="E207" s="47"/>
      <c r="F207" s="47"/>
      <c r="G207" s="47"/>
      <c r="H207" s="47"/>
      <c r="I207" s="47"/>
      <c r="J207" s="47">
        <f t="shared" si="7"/>
        <v>0</v>
      </c>
      <c r="K207" s="47"/>
      <c r="L207" s="47"/>
      <c r="M207" s="47"/>
      <c r="N207" s="47"/>
      <c r="O207" s="47"/>
      <c r="P207" s="47"/>
      <c r="Q207" s="47"/>
      <c r="R207" s="47"/>
      <c r="S207" s="47"/>
    </row>
    <row r="208" spans="1:19">
      <c r="A208" s="47"/>
      <c r="B208" s="47"/>
      <c r="C208" s="47"/>
      <c r="D208" s="47"/>
      <c r="E208" s="47"/>
      <c r="F208" s="47"/>
      <c r="G208" s="47"/>
      <c r="H208" s="47"/>
      <c r="I208" s="47"/>
      <c r="J208" s="47">
        <f t="shared" si="7"/>
        <v>0</v>
      </c>
      <c r="K208" s="47"/>
      <c r="L208" s="47"/>
      <c r="M208" s="47"/>
      <c r="N208" s="47"/>
      <c r="O208" s="47"/>
      <c r="P208" s="47"/>
      <c r="Q208" s="47"/>
      <c r="R208" s="47"/>
      <c r="S208" s="47"/>
    </row>
    <row r="209" spans="1:19">
      <c r="A209" s="47"/>
      <c r="B209" s="47"/>
      <c r="C209" s="47"/>
      <c r="D209" s="47"/>
      <c r="E209" s="47"/>
      <c r="F209" s="47"/>
      <c r="G209" s="47"/>
      <c r="H209" s="47"/>
      <c r="I209" s="47"/>
      <c r="J209" s="47">
        <f t="shared" si="7"/>
        <v>0</v>
      </c>
      <c r="K209" s="47"/>
      <c r="L209" s="47"/>
      <c r="M209" s="47"/>
      <c r="N209" s="47"/>
      <c r="O209" s="47"/>
      <c r="P209" s="47"/>
      <c r="Q209" s="47"/>
      <c r="R209" s="47"/>
      <c r="S209" s="47"/>
    </row>
    <row r="210" spans="1:19">
      <c r="A210" s="47"/>
      <c r="B210" s="47"/>
      <c r="C210" s="47"/>
      <c r="D210" s="47"/>
      <c r="E210" s="47"/>
      <c r="F210" s="47"/>
      <c r="G210" s="47"/>
      <c r="H210" s="47"/>
      <c r="I210" s="47"/>
      <c r="J210" s="47">
        <f t="shared" si="7"/>
        <v>0</v>
      </c>
      <c r="K210" s="47"/>
      <c r="L210" s="47"/>
      <c r="M210" s="47"/>
      <c r="N210" s="47"/>
      <c r="O210" s="47"/>
      <c r="P210" s="47"/>
      <c r="Q210" s="47"/>
      <c r="R210" s="47"/>
      <c r="S210" s="47"/>
    </row>
    <row r="211" spans="1:19">
      <c r="A211" s="47"/>
      <c r="B211" s="47"/>
      <c r="C211" s="47"/>
      <c r="D211" s="47"/>
      <c r="E211" s="47"/>
      <c r="F211" s="47"/>
      <c r="G211" s="47"/>
      <c r="H211" s="47"/>
      <c r="I211" s="47"/>
      <c r="J211" s="47">
        <f t="shared" si="7"/>
        <v>0</v>
      </c>
      <c r="K211" s="47"/>
      <c r="L211" s="47"/>
      <c r="M211" s="47"/>
      <c r="N211" s="47"/>
      <c r="O211" s="47"/>
      <c r="P211" s="47"/>
      <c r="Q211" s="47"/>
      <c r="R211" s="47"/>
      <c r="S211" s="47"/>
    </row>
    <row r="212" spans="1:19">
      <c r="A212" s="47"/>
      <c r="B212" s="47"/>
      <c r="C212" s="47"/>
      <c r="D212" s="47"/>
      <c r="E212" s="47"/>
      <c r="F212" s="47"/>
      <c r="G212" s="47"/>
      <c r="H212" s="47"/>
      <c r="I212" s="47"/>
      <c r="J212" s="47">
        <f t="shared" si="7"/>
        <v>0</v>
      </c>
      <c r="K212" s="47"/>
      <c r="L212" s="47"/>
      <c r="M212" s="47"/>
      <c r="N212" s="47"/>
      <c r="O212" s="47"/>
      <c r="P212" s="47"/>
      <c r="Q212" s="47"/>
      <c r="R212" s="47"/>
      <c r="S212" s="47"/>
    </row>
    <row r="213" spans="1:19">
      <c r="A213" s="47"/>
      <c r="B213" s="47"/>
      <c r="C213" s="47"/>
      <c r="D213" s="47"/>
      <c r="E213" s="47"/>
      <c r="F213" s="47"/>
      <c r="G213" s="47"/>
      <c r="H213" s="47"/>
      <c r="I213" s="47"/>
      <c r="J213" s="47">
        <f t="shared" si="7"/>
        <v>0</v>
      </c>
      <c r="K213" s="47"/>
      <c r="L213" s="47"/>
      <c r="M213" s="47"/>
      <c r="N213" s="47"/>
      <c r="O213" s="47"/>
      <c r="P213" s="47"/>
      <c r="Q213" s="47"/>
      <c r="R213" s="47"/>
      <c r="S213" s="47"/>
    </row>
    <row r="214" spans="1:19">
      <c r="A214" s="47"/>
      <c r="B214" s="47"/>
      <c r="C214" s="47"/>
      <c r="D214" s="47"/>
      <c r="E214" s="47"/>
      <c r="F214" s="47"/>
      <c r="G214" s="47"/>
      <c r="H214" s="47"/>
      <c r="I214" s="47"/>
      <c r="J214" s="47">
        <f t="shared" si="7"/>
        <v>0</v>
      </c>
      <c r="K214" s="47"/>
      <c r="L214" s="47"/>
      <c r="M214" s="47"/>
      <c r="N214" s="47"/>
      <c r="O214" s="47"/>
      <c r="P214" s="47"/>
      <c r="Q214" s="47"/>
      <c r="R214" s="47"/>
      <c r="S214" s="47"/>
    </row>
    <row r="215" spans="1:19">
      <c r="A215" s="47"/>
      <c r="B215" s="47"/>
      <c r="C215" s="47"/>
      <c r="D215" s="47"/>
      <c r="E215" s="47"/>
      <c r="F215" s="47"/>
      <c r="G215" s="47"/>
      <c r="H215" s="47"/>
      <c r="I215" s="47"/>
      <c r="J215" s="47">
        <f t="shared" si="7"/>
        <v>0</v>
      </c>
      <c r="K215" s="47"/>
      <c r="L215" s="47"/>
      <c r="M215" s="47"/>
      <c r="N215" s="47"/>
      <c r="O215" s="47"/>
      <c r="P215" s="47"/>
      <c r="Q215" s="47"/>
      <c r="R215" s="47"/>
      <c r="S215" s="47"/>
    </row>
    <row r="216" spans="1:19">
      <c r="A216" s="47"/>
      <c r="B216" s="47"/>
      <c r="C216" s="47"/>
      <c r="D216" s="47"/>
      <c r="E216" s="47"/>
      <c r="F216" s="47"/>
      <c r="G216" s="47"/>
      <c r="H216" s="47"/>
      <c r="I216" s="47"/>
      <c r="J216" s="47">
        <f t="shared" si="7"/>
        <v>0</v>
      </c>
      <c r="K216" s="47"/>
      <c r="L216" s="47"/>
      <c r="M216" s="47"/>
      <c r="N216" s="47"/>
      <c r="O216" s="47"/>
      <c r="P216" s="47"/>
      <c r="Q216" s="47"/>
      <c r="R216" s="47"/>
      <c r="S216" s="47"/>
    </row>
    <row r="217" spans="1:19">
      <c r="A217" s="47"/>
      <c r="B217" s="47"/>
      <c r="C217" s="47"/>
      <c r="D217" s="47"/>
      <c r="E217" s="47"/>
      <c r="F217" s="47"/>
      <c r="G217" s="47"/>
      <c r="H217" s="47"/>
      <c r="I217" s="47"/>
      <c r="J217" s="47">
        <f t="shared" si="7"/>
        <v>0</v>
      </c>
      <c r="K217" s="47"/>
      <c r="L217" s="47"/>
      <c r="M217" s="47"/>
      <c r="N217" s="47"/>
      <c r="O217" s="47"/>
      <c r="P217" s="47"/>
      <c r="Q217" s="47"/>
      <c r="R217" s="47"/>
      <c r="S217" s="47"/>
    </row>
    <row r="218" spans="1:19">
      <c r="A218" s="47"/>
      <c r="B218" s="47"/>
      <c r="C218" s="47"/>
      <c r="D218" s="47"/>
      <c r="E218" s="47"/>
      <c r="F218" s="47"/>
      <c r="G218" s="47"/>
      <c r="H218" s="47"/>
      <c r="I218" s="47"/>
      <c r="J218" s="47">
        <f t="shared" si="7"/>
        <v>0</v>
      </c>
      <c r="K218" s="47"/>
      <c r="L218" s="47"/>
      <c r="M218" s="47"/>
      <c r="N218" s="47"/>
      <c r="O218" s="47"/>
      <c r="P218" s="47"/>
      <c r="Q218" s="47"/>
      <c r="R218" s="47"/>
      <c r="S218" s="47"/>
    </row>
    <row r="219" spans="1:19">
      <c r="A219" s="47"/>
      <c r="B219" s="47"/>
      <c r="C219" s="47"/>
      <c r="D219" s="47"/>
      <c r="E219" s="47"/>
      <c r="F219" s="47"/>
      <c r="G219" s="47"/>
      <c r="H219" s="47"/>
      <c r="I219" s="47"/>
      <c r="J219" s="47">
        <f t="shared" si="7"/>
        <v>0</v>
      </c>
      <c r="K219" s="47"/>
      <c r="L219" s="47"/>
      <c r="M219" s="47"/>
      <c r="N219" s="47"/>
      <c r="O219" s="47"/>
      <c r="P219" s="47"/>
      <c r="Q219" s="47"/>
      <c r="R219" s="47"/>
      <c r="S219" s="47"/>
    </row>
    <row r="220" spans="1:19">
      <c r="A220" s="47"/>
      <c r="B220" s="47"/>
      <c r="C220" s="47"/>
      <c r="D220" s="47"/>
      <c r="E220" s="47"/>
      <c r="F220" s="47"/>
      <c r="G220" s="47"/>
      <c r="H220" s="47"/>
      <c r="I220" s="47"/>
      <c r="J220" s="47">
        <f t="shared" si="7"/>
        <v>0</v>
      </c>
      <c r="K220" s="47"/>
      <c r="L220" s="47"/>
      <c r="M220" s="47"/>
      <c r="N220" s="47"/>
      <c r="O220" s="47"/>
      <c r="P220" s="47"/>
      <c r="Q220" s="47"/>
      <c r="R220" s="47"/>
      <c r="S220" s="47"/>
    </row>
    <row r="221" spans="1:19">
      <c r="A221" s="47"/>
      <c r="B221" s="47"/>
      <c r="C221" s="47"/>
      <c r="D221" s="47"/>
      <c r="E221" s="47"/>
      <c r="F221" s="47"/>
      <c r="G221" s="47"/>
      <c r="H221" s="47"/>
      <c r="I221" s="47"/>
      <c r="J221" s="47">
        <f t="shared" si="7"/>
        <v>0</v>
      </c>
      <c r="K221" s="47"/>
      <c r="L221" s="47"/>
      <c r="M221" s="47"/>
      <c r="N221" s="47"/>
      <c r="O221" s="47"/>
      <c r="P221" s="47"/>
      <c r="Q221" s="47"/>
      <c r="R221" s="47"/>
      <c r="S221" s="47"/>
    </row>
    <row r="222" spans="1:19">
      <c r="A222" s="47"/>
      <c r="B222" s="47"/>
      <c r="C222" s="47"/>
      <c r="D222" s="47"/>
      <c r="E222" s="47"/>
      <c r="F222" s="47"/>
      <c r="G222" s="47"/>
      <c r="H222" s="47"/>
      <c r="I222" s="47"/>
      <c r="J222" s="47">
        <f t="shared" si="7"/>
        <v>0</v>
      </c>
      <c r="K222" s="47"/>
      <c r="L222" s="47"/>
      <c r="M222" s="47"/>
      <c r="N222" s="47"/>
      <c r="O222" s="47"/>
      <c r="P222" s="47"/>
      <c r="Q222" s="47"/>
      <c r="R222" s="47"/>
      <c r="S222" s="47"/>
    </row>
    <row r="223" spans="1:19">
      <c r="A223" s="47"/>
      <c r="B223" s="47"/>
      <c r="C223" s="47"/>
      <c r="D223" s="47"/>
      <c r="E223" s="47"/>
      <c r="F223" s="47"/>
      <c r="G223" s="47"/>
      <c r="H223" s="47"/>
      <c r="I223" s="47"/>
      <c r="J223" s="47">
        <f t="shared" si="7"/>
        <v>0</v>
      </c>
      <c r="K223" s="47"/>
      <c r="L223" s="47"/>
      <c r="M223" s="47"/>
      <c r="N223" s="47"/>
      <c r="O223" s="47"/>
      <c r="P223" s="47"/>
      <c r="Q223" s="47"/>
      <c r="R223" s="47"/>
      <c r="S223" s="47"/>
    </row>
  </sheetData>
  <sortState ref="D3:H204">
    <sortCondition ref="D3"/>
  </sortState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DronesImaging_mission_planning</vt:lpstr>
      <vt:lpstr>gestion global mapper</vt:lpstr>
      <vt:lpstr>Feuil1</vt:lpstr>
      <vt:lpstr>Matrice_APN</vt:lpstr>
      <vt:lpstr>Matrice_APN1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Drones Imaging</dc:creator>
  <cp:lastModifiedBy>Drones Imaging</cp:lastModifiedBy>
  <cp:lastPrinted>2013-05-10T11:21:10Z</cp:lastPrinted>
  <dcterms:created xsi:type="dcterms:W3CDTF">2013-05-10T07:15:14Z</dcterms:created>
  <dcterms:modified xsi:type="dcterms:W3CDTF">2022-02-03T12:19:58Z</dcterms:modified>
</cp:coreProperties>
</file>